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6\березень\"/>
    </mc:Choice>
  </mc:AlternateContent>
  <xr:revisionPtr revIDLastSave="0" documentId="13_ncr:1_{89AD2FC1-EFB5-4B8F-9CE9-330C5D4C1185}" xr6:coauthVersionLast="47" xr6:coauthVersionMax="47" xr10:uidLastSave="{00000000-0000-0000-0000-000000000000}"/>
  <bookViews>
    <workbookView xWindow="-120" yWindow="-120" windowWidth="29040" windowHeight="15840" tabRatio="365" xr2:uid="{00000000-000D-0000-FFFF-FFFF00000000}"/>
  </bookViews>
  <sheets>
    <sheet name="на 01.04.2026 (Нет.)" sheetId="50" r:id="rId1"/>
  </sheets>
  <definedNames>
    <definedName name="_xlnm.Print_Area" localSheetId="0">'на 01.04.2026 (Нет.)'!$A$1:$K$91</definedName>
  </definedNames>
  <calcPr calcId="181029"/>
</workbook>
</file>

<file path=xl/calcChain.xml><?xml version="1.0" encoding="utf-8"?>
<calcChain xmlns="http://schemas.openxmlformats.org/spreadsheetml/2006/main">
  <c r="I86" i="50" l="1"/>
  <c r="I87" i="50"/>
  <c r="D86" i="50"/>
  <c r="C87" i="50"/>
  <c r="C86" i="50"/>
  <c r="F87" i="50"/>
  <c r="F86" i="50" s="1"/>
  <c r="E87" i="50"/>
  <c r="E86" i="50" s="1"/>
  <c r="D87" i="50"/>
  <c r="C58" i="50" l="1"/>
  <c r="J59" i="50"/>
  <c r="H59" i="50"/>
  <c r="K52" i="50" l="1"/>
  <c r="J52" i="50"/>
  <c r="H52" i="50"/>
  <c r="G60" i="50"/>
  <c r="G69" i="50"/>
  <c r="G68" i="50"/>
  <c r="K70" i="50"/>
  <c r="K69" i="50"/>
  <c r="J69" i="50"/>
  <c r="D46" i="50" l="1"/>
  <c r="K49" i="50"/>
  <c r="J49" i="50"/>
  <c r="J51" i="50"/>
  <c r="K51" i="50"/>
  <c r="H49" i="50"/>
  <c r="G83" i="50" l="1"/>
  <c r="K88" i="50"/>
  <c r="J88" i="50"/>
  <c r="H88" i="50"/>
  <c r="G88" i="50"/>
  <c r="G87" i="50" s="1"/>
  <c r="G86" i="50" s="1"/>
  <c r="H87" i="50" l="1"/>
  <c r="J87" i="50"/>
  <c r="H26" i="50" l="1"/>
  <c r="G26" i="50"/>
  <c r="H55" i="50"/>
  <c r="G55" i="50"/>
  <c r="H54" i="50"/>
  <c r="G54" i="50"/>
  <c r="H53" i="50"/>
  <c r="G53" i="50"/>
  <c r="H69" i="50"/>
  <c r="H68" i="50"/>
  <c r="K55" i="50"/>
  <c r="J55" i="50"/>
  <c r="K54" i="50"/>
  <c r="J54" i="50"/>
  <c r="K53" i="50"/>
  <c r="J53" i="50"/>
  <c r="K28" i="50"/>
  <c r="J28" i="50"/>
  <c r="K26" i="50"/>
  <c r="J26" i="50"/>
  <c r="K50" i="50"/>
  <c r="J50" i="50"/>
  <c r="G51" i="50"/>
  <c r="G50" i="50"/>
  <c r="K45" i="50"/>
  <c r="J45" i="50"/>
  <c r="F44" i="50"/>
  <c r="I44" i="50"/>
  <c r="K44" i="50" l="1"/>
  <c r="J44" i="50"/>
  <c r="G37" i="50" l="1"/>
  <c r="H50" i="50"/>
  <c r="F46" i="50"/>
  <c r="J86" i="50" l="1"/>
  <c r="H86" i="50"/>
  <c r="I46" i="50"/>
  <c r="E46" i="50"/>
  <c r="C46" i="50"/>
  <c r="I38" i="50" l="1"/>
  <c r="G73" i="50" l="1"/>
  <c r="K86" i="50"/>
  <c r="F58" i="50"/>
  <c r="G57" i="50"/>
  <c r="D20" i="50"/>
  <c r="E20" i="50"/>
  <c r="I58" i="50"/>
  <c r="E58" i="50"/>
  <c r="D58" i="50"/>
  <c r="J70" i="50"/>
  <c r="H70" i="50"/>
  <c r="G70" i="50"/>
  <c r="E14" i="50"/>
  <c r="K78" i="50" l="1"/>
  <c r="J78" i="50"/>
  <c r="I79" i="50"/>
  <c r="I85" i="50" l="1"/>
  <c r="I89" i="50" s="1"/>
  <c r="I56" i="50"/>
  <c r="I43" i="50" s="1"/>
  <c r="I42" i="50" s="1"/>
  <c r="F14" i="50" l="1"/>
  <c r="E79" i="50" l="1"/>
  <c r="E56" i="50"/>
  <c r="E38" i="50"/>
  <c r="E13" i="50"/>
  <c r="E42" i="50" l="1"/>
  <c r="E43" i="50" s="1"/>
  <c r="G82" i="50"/>
  <c r="K82" i="50"/>
  <c r="J82" i="50"/>
  <c r="C79" i="50"/>
  <c r="J84" i="50" l="1"/>
  <c r="K83" i="50"/>
  <c r="J83" i="50"/>
  <c r="H83" i="50"/>
  <c r="J81" i="50"/>
  <c r="G81" i="50"/>
  <c r="K80" i="50"/>
  <c r="J80" i="50"/>
  <c r="G80" i="50"/>
  <c r="F79" i="50"/>
  <c r="F85" i="50" s="1"/>
  <c r="F89" i="50" s="1"/>
  <c r="K89" i="50" s="1"/>
  <c r="E85" i="50"/>
  <c r="E89" i="50" s="1"/>
  <c r="D79" i="50"/>
  <c r="D85" i="50" s="1"/>
  <c r="D89" i="50" s="1"/>
  <c r="C85" i="50"/>
  <c r="C89" i="50" s="1"/>
  <c r="H78" i="50"/>
  <c r="G78" i="50"/>
  <c r="J77" i="50"/>
  <c r="H77" i="50"/>
  <c r="G77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K68" i="50"/>
  <c r="J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K57" i="50"/>
  <c r="J57" i="50"/>
  <c r="H57" i="50"/>
  <c r="F56" i="50"/>
  <c r="D56" i="50"/>
  <c r="C56" i="50"/>
  <c r="H51" i="50"/>
  <c r="J48" i="50"/>
  <c r="J47" i="50"/>
  <c r="K40" i="50"/>
  <c r="J40" i="50"/>
  <c r="H40" i="50"/>
  <c r="G40" i="50"/>
  <c r="J39" i="50"/>
  <c r="F38" i="50"/>
  <c r="K37" i="50"/>
  <c r="J37" i="50"/>
  <c r="H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G79" i="50" l="1"/>
  <c r="G56" i="50"/>
  <c r="F43" i="50"/>
  <c r="H89" i="50"/>
  <c r="C42" i="50"/>
  <c r="C43" i="50" s="1"/>
  <c r="C41" i="50"/>
  <c r="J38" i="50"/>
  <c r="G38" i="50"/>
  <c r="K38" i="50"/>
  <c r="E41" i="50"/>
  <c r="E71" i="50" s="1"/>
  <c r="E90" i="50" s="1"/>
  <c r="G85" i="50"/>
  <c r="G89" i="50" s="1"/>
  <c r="J79" i="50"/>
  <c r="J85" i="50" s="1"/>
  <c r="J89" i="50" s="1"/>
  <c r="K79" i="50"/>
  <c r="K46" i="50"/>
  <c r="K56" i="50"/>
  <c r="G46" i="50"/>
  <c r="K20" i="50"/>
  <c r="G14" i="50"/>
  <c r="G13" i="50" s="1"/>
  <c r="G8" i="50" s="1"/>
  <c r="H14" i="50"/>
  <c r="G20" i="50"/>
  <c r="D42" i="50"/>
  <c r="G58" i="50"/>
  <c r="J20" i="50"/>
  <c r="J56" i="50"/>
  <c r="J46" i="50"/>
  <c r="I41" i="50"/>
  <c r="K14" i="50"/>
  <c r="H58" i="50"/>
  <c r="H20" i="50"/>
  <c r="H13" i="50"/>
  <c r="H8" i="50"/>
  <c r="K8" i="50"/>
  <c r="J13" i="50"/>
  <c r="J8" i="50" s="1"/>
  <c r="H38" i="50"/>
  <c r="F41" i="50"/>
  <c r="H46" i="50"/>
  <c r="H56" i="50"/>
  <c r="K58" i="50"/>
  <c r="H79" i="50"/>
  <c r="J58" i="50"/>
  <c r="K13" i="50"/>
  <c r="J14" i="50"/>
  <c r="D71" i="50" l="1"/>
  <c r="D90" i="50" s="1"/>
  <c r="D43" i="50"/>
  <c r="G43" i="50"/>
  <c r="H43" i="50"/>
  <c r="F42" i="50"/>
  <c r="G42" i="50" s="1"/>
  <c r="J43" i="50"/>
  <c r="J42" i="50" s="1"/>
  <c r="K43" i="50"/>
  <c r="C71" i="50"/>
  <c r="C90" i="50" s="1"/>
  <c r="I71" i="50"/>
  <c r="I90" i="50" s="1"/>
  <c r="H41" i="50"/>
  <c r="K41" i="50"/>
  <c r="G41" i="50"/>
  <c r="F71" i="50"/>
  <c r="F90" i="50" s="1"/>
  <c r="J41" i="50"/>
  <c r="K42" i="50"/>
  <c r="K85" i="50"/>
  <c r="H85" i="50"/>
  <c r="H42" i="50" l="1"/>
  <c r="G71" i="50"/>
  <c r="G90" i="50" s="1"/>
  <c r="J71" i="50"/>
  <c r="J90" i="50" s="1"/>
  <c r="H71" i="50"/>
  <c r="K71" i="50"/>
  <c r="H90" i="50" l="1"/>
  <c r="K90" i="50"/>
</calcChain>
</file>

<file path=xl/sharedStrings.xml><?xml version="1.0" encoding="utf-8"?>
<sst xmlns="http://schemas.openxmlformats.org/spreadsheetml/2006/main" count="104" uniqueCount="97">
  <si>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</si>
  <si>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</si>
  <si>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</si>
  <si>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</si>
  <si>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</si>
  <si>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</si>
  <si>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</si>
  <si>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</si>
  <si>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</si>
  <si>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</si>
  <si>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</si>
  <si>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</si>
  <si>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</si>
  <si>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</si>
  <si>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</si>
  <si>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</si>
  <si>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</si>
  <si>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</si>
  <si>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</si>
  <si>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</si>
  <si>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</si>
  <si>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</si>
  <si>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</si>
  <si>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</si>
  <si>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</si>
  <si>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</si>
  <si>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</si>
  <si>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</si>
  <si>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</si>
  <si>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</si>
  <si>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</si>
  <si>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</si>
  <si>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</si>
  <si>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</si>
  <si>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</si>
  <si>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</si>
  <si>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</si>
  <si>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</si>
  <si>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</si>
  <si>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</si>
  <si>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</si>
  <si>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</si>
  <si>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</si>
  <si>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</si>
  <si>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</si>
  <si>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</si>
  <si>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</si>
  <si>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</si>
  <si>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</si>
  <si>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</si>
  <si>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</si>
  <si>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</si>
  <si>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</si>
  <si>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</si>
  <si>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</si>
  <si>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</si>
  <si>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</si>
  <si>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</si>
  <si>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</si>
  <si>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</si>
  <si>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</si>
  <si>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</si>
  <si>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</si>
  <si>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</si>
  <si>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</si>
  <si>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</si>
  <si>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</si>
  <si>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</si>
  <si>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</si>
  <si>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</si>
  <si>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</si>
  <si>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</si>
  <si>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</si>
  <si>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</si>
  <si>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</si>
  <si>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</si>
  <si>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Всього доходів спеціального фонду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</si>
  <si>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</si>
  <si>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</si>
  <si>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</si>
  <si>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</si>
  <si>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</si>
  <si>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</si>
  <si>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</si>
  <si>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</si>
  <si>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</si>
  <si>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</si>
  <si>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</si>
  <si>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</si>
  <si>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пунктами 2 - 5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 </t>
  </si>
  <si>
    <t>Бюджет                         на 2026 р.</t>
  </si>
  <si>
    <t>Бюджет                                 на 2026 р.                   зі змінами</t>
  </si>
  <si>
    <t>Відхилення фактичних надходжень на звітну дату 2026 року до фактичних надходжень     у 2025 році</t>
  </si>
  <si>
    <r>
      <t xml:space="preserve">                                                                                                                                                           01 квітня 2026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</si>
  <si>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01.04.2026 р.                             </t>
  </si>
  <si>
    <t xml:space="preserve"> Фактичні надходження до бюджету станом  на 01.04.2026 р.</t>
  </si>
  <si>
    <t xml:space="preserve"> Фактичні надходження до бюджету станом  на 01.04.2025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</si>
</sst>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/>
    <xf numFmtId="166" fontId="7" fillId="0" borderId="0" xfId="1" applyNumberFormat="1" applyFont="1"/>
    <xf numFmtId="0" fontId="8" fillId="0" borderId="0" xfId="1" applyFont="1"/>
    <xf numFmtId="0" fontId="12" fillId="0" borderId="0" xfId="1" applyFont="1"/>
    <xf numFmtId="0" fontId="5" fillId="0" borderId="0" xfId="1" applyFont="1"/>
    <xf numFmtId="0" fontId="10" fillId="0" borderId="0" xfId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/>
    <xf numFmtId="4" fontId="10" fillId="3" borderId="0" xfId="1" applyNumberFormat="1" applyFont="1" applyFill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4" fontId="27" fillId="5" borderId="0" xfId="1" applyNumberFormat="1" applyFont="1" applyFill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justify" vertical="distributed" wrapText="1"/>
    </xf>
    <xf numFmtId="0" fontId="31" fillId="0" borderId="6" xfId="0" applyFont="1" applyBorder="1" applyAlignment="1">
      <alignment horizontal="justify" vertical="top" wrapText="1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/>
    <xf numFmtId="0" fontId="0" fillId="0" borderId="0" xfId="0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6" borderId="6" xfId="3" applyNumberFormat="1" applyFont="1" applyFill="1" applyBorder="1" applyAlignment="1">
      <alignment horizontal="center" vertical="center"/>
    </xf>
  </cellXfs>
  <cellStyles count="4">
    <cellStyle name="Відсотковий" xfId="2" builtinId="5"/>
    <cellStyle name="Звичайний" xfId="0" builtinId="0"/>
    <cellStyle name="Обычный 2" xfId="1" xr:uid="{00000000-0005-0000-0000-000001000000}"/>
    <cellStyle name="Фінансовий" xfId="3" builtinId="3"/>
  </cellStyles>
  <dxfs count="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100"/>
  <sheetViews>
    <sheetView tabSelected="1" view="pageBreakPreview" zoomScale="90" zoomScaleNormal="100" zoomScaleSheetLayoutView="90" workbookViewId="0">
      <pane xSplit="2" ySplit="7" topLeftCell="D71" activePane="bottomRight" state="frozen"/>
      <selection pane="topRight" activeCell="C1" sqref="C1"/>
      <selection pane="bottomLeft" activeCell="A8" sqref="A8"/>
      <selection pane="bottomRight" activeCell="I88" sqref="I88"/>
    </sheetView>
  </sheetViews>
  <sheetFormatPr defaultRowHeight="15" x14ac:dyDescent="0.25"/>
  <cols>
    <col min="1" max="1" width="16.7109375" customWidth="1"/>
    <col min="2" max="2" width="126.85546875" customWidth="1"/>
    <col min="3" max="3" width="19.7109375" customWidth="1"/>
    <col min="4" max="6" width="19.85546875" customWidth="1"/>
    <col min="7" max="7" width="18" customWidth="1"/>
    <col min="8" max="8" width="17.140625" customWidth="1"/>
    <col min="9" max="9" width="19.7109375" customWidth="1"/>
    <col min="10" max="10" width="18.7109375" customWidth="1"/>
    <col min="11" max="11" width="17.5703125" customWidth="1"/>
    <col min="14" max="14" width="9.140625" customWidth="1"/>
  </cols>
  <sheetData>
    <row r="1" spans="1:11" ht="20.25" x14ac:dyDescent="0.3">
      <c r="A1" s="149" t="s">
        <v>64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0.25" x14ac:dyDescent="0.3">
      <c r="A2" s="149" t="s">
        <v>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20.25" x14ac:dyDescent="0.3">
      <c r="A3" s="150" t="s">
        <v>93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7"/>
      <c r="K4" s="2"/>
    </row>
    <row r="5" spans="1:11" ht="84.75" customHeight="1" x14ac:dyDescent="0.25">
      <c r="A5" s="151" t="s">
        <v>38</v>
      </c>
      <c r="B5" s="153" t="s">
        <v>39</v>
      </c>
      <c r="C5" s="155" t="s">
        <v>90</v>
      </c>
      <c r="D5" s="155" t="s">
        <v>91</v>
      </c>
      <c r="E5" s="155" t="s">
        <v>94</v>
      </c>
      <c r="F5" s="157" t="s">
        <v>95</v>
      </c>
      <c r="G5" s="159" t="s">
        <v>0</v>
      </c>
      <c r="H5" s="159"/>
      <c r="I5" s="160" t="s">
        <v>96</v>
      </c>
      <c r="J5" s="159" t="s">
        <v>92</v>
      </c>
      <c r="K5" s="162"/>
    </row>
    <row r="6" spans="1:11" ht="22.5" customHeight="1" x14ac:dyDescent="0.25">
      <c r="A6" s="152"/>
      <c r="B6" s="154"/>
      <c r="C6" s="156"/>
      <c r="D6" s="156"/>
      <c r="E6" s="156"/>
      <c r="F6" s="158"/>
      <c r="G6" s="38" t="s">
        <v>1</v>
      </c>
      <c r="H6" s="39" t="s">
        <v>2</v>
      </c>
      <c r="I6" s="161"/>
      <c r="J6" s="38" t="s">
        <v>1</v>
      </c>
      <c r="K6" s="40" t="s">
        <v>2</v>
      </c>
    </row>
    <row r="7" spans="1:11" ht="11.45" customHeight="1" x14ac:dyDescent="0.25">
      <c r="A7" s="12">
        <v>1</v>
      </c>
      <c r="B7" s="13">
        <v>2</v>
      </c>
      <c r="C7" s="14">
        <v>3</v>
      </c>
      <c r="D7" s="15">
        <v>4</v>
      </c>
      <c r="E7" s="15">
        <v>5</v>
      </c>
      <c r="F7" s="37">
        <v>6</v>
      </c>
      <c r="G7" s="16">
        <v>7</v>
      </c>
      <c r="H7" s="17">
        <v>8</v>
      </c>
      <c r="I7" s="20">
        <v>9</v>
      </c>
      <c r="J7" s="18">
        <v>10</v>
      </c>
      <c r="K7" s="19">
        <v>11</v>
      </c>
    </row>
    <row r="8" spans="1:11" ht="22.5" x14ac:dyDescent="0.25">
      <c r="A8" s="45">
        <v>10000000</v>
      </c>
      <c r="B8" s="55" t="s">
        <v>3</v>
      </c>
      <c r="C8" s="56">
        <f>SUM(C9:C12,C13)</f>
        <v>881566.9</v>
      </c>
      <c r="D8" s="56">
        <f>SUM(D9:D12,D13)</f>
        <v>881566.9</v>
      </c>
      <c r="E8" s="56">
        <f>SUM(E9:E12,E13)</f>
        <v>243293.00000000003</v>
      </c>
      <c r="F8" s="56">
        <f>SUM(F9:F12,F13)</f>
        <v>290487.75400000002</v>
      </c>
      <c r="G8" s="56">
        <f>SUM(G9:G12,G13)</f>
        <v>47194.753999999986</v>
      </c>
      <c r="H8" s="57">
        <f>SUM(F8/E8)</f>
        <v>1.1939831972148807</v>
      </c>
      <c r="I8" s="56">
        <f>SUM(I9:I12,I13)</f>
        <v>231207.67300000001</v>
      </c>
      <c r="J8" s="56">
        <f>SUM(J9:J13)</f>
        <v>59280.080999999984</v>
      </c>
      <c r="K8" s="57">
        <f>SUM(F8/I8)*100%</f>
        <v>1.256393225323452</v>
      </c>
    </row>
    <row r="9" spans="1:11" ht="20.25" x14ac:dyDescent="0.25">
      <c r="A9" s="46">
        <v>11010000</v>
      </c>
      <c r="B9" s="58" t="s">
        <v>4</v>
      </c>
      <c r="C9" s="59">
        <v>714450.6</v>
      </c>
      <c r="D9" s="59">
        <v>714450.6</v>
      </c>
      <c r="E9" s="59">
        <v>203170.7</v>
      </c>
      <c r="F9" s="60">
        <v>242115.99799999999</v>
      </c>
      <c r="G9" s="61">
        <f>SUM(F9-E9)</f>
        <v>38945.297999999981</v>
      </c>
      <c r="H9" s="62">
        <f>SUM(F9/E9)</f>
        <v>1.1916875710916977</v>
      </c>
      <c r="I9" s="163">
        <v>188163.49600000001</v>
      </c>
      <c r="J9" s="63">
        <f>SUM(F9-I9)</f>
        <v>53952.501999999979</v>
      </c>
      <c r="K9" s="62">
        <f>SUM(F9/I9)*100%</f>
        <v>1.2867320343580351</v>
      </c>
    </row>
    <row r="10" spans="1:11" ht="20.25" x14ac:dyDescent="0.25">
      <c r="A10" s="46">
        <v>11020000</v>
      </c>
      <c r="B10" s="23" t="s">
        <v>5</v>
      </c>
      <c r="C10" s="59">
        <v>493.5</v>
      </c>
      <c r="D10" s="59">
        <v>493.5</v>
      </c>
      <c r="E10" s="59">
        <v>149</v>
      </c>
      <c r="F10" s="60">
        <v>147.083</v>
      </c>
      <c r="G10" s="61">
        <f t="shared" ref="G10:G12" si="0">SUM(F10-E10)</f>
        <v>-1.9170000000000016</v>
      </c>
      <c r="H10" s="64">
        <f t="shared" ref="H10:H12" si="1">SUM(F10/E10)</f>
        <v>0.9871342281879194</v>
      </c>
      <c r="I10" s="163">
        <v>87.174999999999997</v>
      </c>
      <c r="J10" s="63">
        <f t="shared" ref="J10:J19" si="2">SUM(F10-I10)</f>
        <v>59.908000000000001</v>
      </c>
      <c r="K10" s="62">
        <f t="shared" ref="K10:K37" si="3">SUM(F10/I10)*100%</f>
        <v>1.6872153713794094</v>
      </c>
    </row>
    <row r="11" spans="1:11" ht="20.25" x14ac:dyDescent="0.25">
      <c r="A11" s="46">
        <v>13000000</v>
      </c>
      <c r="B11" s="23" t="s">
        <v>61</v>
      </c>
      <c r="C11" s="59">
        <v>1200.8</v>
      </c>
      <c r="D11" s="59">
        <v>1200.8</v>
      </c>
      <c r="E11" s="59">
        <v>514.5</v>
      </c>
      <c r="F11" s="60">
        <v>790.495</v>
      </c>
      <c r="G11" s="61">
        <f t="shared" si="0"/>
        <v>275.995</v>
      </c>
      <c r="H11" s="62">
        <f t="shared" si="1"/>
        <v>1.5364334305150631</v>
      </c>
      <c r="I11" s="163">
        <v>274.57499999999999</v>
      </c>
      <c r="J11" s="63">
        <f t="shared" si="2"/>
        <v>515.92000000000007</v>
      </c>
      <c r="K11" s="62">
        <f t="shared" si="3"/>
        <v>2.8789766002003097</v>
      </c>
    </row>
    <row r="12" spans="1:11" ht="20.25" x14ac:dyDescent="0.25">
      <c r="A12" s="46">
        <v>14000000</v>
      </c>
      <c r="B12" s="65" t="s">
        <v>66</v>
      </c>
      <c r="C12" s="59">
        <v>30200</v>
      </c>
      <c r="D12" s="59">
        <v>30200</v>
      </c>
      <c r="E12" s="59">
        <v>7529.7</v>
      </c>
      <c r="F12" s="60">
        <v>9279.143</v>
      </c>
      <c r="G12" s="61">
        <f t="shared" si="0"/>
        <v>1749.4430000000002</v>
      </c>
      <c r="H12" s="62">
        <f t="shared" si="1"/>
        <v>1.2323390042099951</v>
      </c>
      <c r="I12" s="163">
        <v>6593.9139999999998</v>
      </c>
      <c r="J12" s="63">
        <f t="shared" si="2"/>
        <v>2685.2290000000003</v>
      </c>
      <c r="K12" s="62">
        <f t="shared" si="3"/>
        <v>1.4072283927269904</v>
      </c>
    </row>
    <row r="13" spans="1:11" ht="20.25" x14ac:dyDescent="0.25">
      <c r="A13" s="47">
        <v>18000000</v>
      </c>
      <c r="B13" s="66" t="s">
        <v>6</v>
      </c>
      <c r="C13" s="67">
        <f>SUM(C18:C19,C14)</f>
        <v>135222</v>
      </c>
      <c r="D13" s="67">
        <f>SUM(D18:D19,D14)</f>
        <v>135222</v>
      </c>
      <c r="E13" s="67">
        <f>SUM(E18:E19,E14)</f>
        <v>31929.1</v>
      </c>
      <c r="F13" s="68">
        <f t="shared" ref="F13" si="4">SUM(F18:F19,F14)</f>
        <v>38155.035000000003</v>
      </c>
      <c r="G13" s="69">
        <f>SUM(G18:G19,G14)</f>
        <v>6225.9350000000022</v>
      </c>
      <c r="H13" s="70">
        <f t="shared" ref="H13:H19" si="5">SUM(F13/E13)</f>
        <v>1.1949924990056096</v>
      </c>
      <c r="I13" s="71">
        <f>SUM(I18:I19,I14)</f>
        <v>36088.512999999999</v>
      </c>
      <c r="J13" s="72">
        <f t="shared" si="2"/>
        <v>2066.5220000000045</v>
      </c>
      <c r="K13" s="70">
        <f t="shared" si="3"/>
        <v>1.0572625976581524</v>
      </c>
    </row>
    <row r="14" spans="1:11" ht="20.25" x14ac:dyDescent="0.25">
      <c r="A14" s="47">
        <v>18010000</v>
      </c>
      <c r="B14" s="31" t="s">
        <v>7</v>
      </c>
      <c r="C14" s="67">
        <f t="shared" ref="C14:D14" si="6">SUM(C15:C17)</f>
        <v>84286.8</v>
      </c>
      <c r="D14" s="67">
        <f t="shared" si="6"/>
        <v>84286.8</v>
      </c>
      <c r="E14" s="67">
        <f>SUM(E15:E17)</f>
        <v>19229.2</v>
      </c>
      <c r="F14" s="73">
        <f t="shared" ref="F14" si="7">SUM(F15:F17)</f>
        <v>22069.689000000002</v>
      </c>
      <c r="G14" s="69">
        <f>SUM(G15:G17)</f>
        <v>2840.4890000000014</v>
      </c>
      <c r="H14" s="70">
        <f t="shared" si="5"/>
        <v>1.1477174817465106</v>
      </c>
      <c r="I14" s="71">
        <f t="shared" ref="I14" si="8">SUM(I15:I17)</f>
        <v>22339.594000000001</v>
      </c>
      <c r="J14" s="72">
        <f t="shared" si="2"/>
        <v>-269.90499999999884</v>
      </c>
      <c r="K14" s="70">
        <f t="shared" si="3"/>
        <v>0.98791808839498163</v>
      </c>
    </row>
    <row r="15" spans="1:11" ht="20.25" x14ac:dyDescent="0.25">
      <c r="A15" s="46"/>
      <c r="B15" s="34" t="s">
        <v>8</v>
      </c>
      <c r="C15" s="74">
        <v>5431.3</v>
      </c>
      <c r="D15" s="74">
        <v>5431.3</v>
      </c>
      <c r="E15" s="74">
        <v>738.9</v>
      </c>
      <c r="F15" s="75">
        <v>1087.1510000000001</v>
      </c>
      <c r="G15" s="61">
        <f t="shared" ref="G15:G19" si="9">SUM(F15-E15)</f>
        <v>348.25100000000009</v>
      </c>
      <c r="H15" s="62">
        <f t="shared" si="5"/>
        <v>1.4713100554878875</v>
      </c>
      <c r="I15" s="165">
        <v>943.45100000000002</v>
      </c>
      <c r="J15" s="63">
        <f t="shared" si="2"/>
        <v>143.70000000000005</v>
      </c>
      <c r="K15" s="62">
        <f t="shared" si="3"/>
        <v>1.1523131566981222</v>
      </c>
    </row>
    <row r="16" spans="1:11" ht="20.25" x14ac:dyDescent="0.25">
      <c r="A16" s="46"/>
      <c r="B16" s="34" t="s">
        <v>9</v>
      </c>
      <c r="C16" s="74">
        <v>78855.5</v>
      </c>
      <c r="D16" s="74">
        <v>78855.5</v>
      </c>
      <c r="E16" s="74">
        <v>18490.3</v>
      </c>
      <c r="F16" s="75">
        <v>20901.288</v>
      </c>
      <c r="G16" s="61">
        <f t="shared" si="9"/>
        <v>2410.9880000000012</v>
      </c>
      <c r="H16" s="62">
        <f t="shared" si="5"/>
        <v>1.1303920433957264</v>
      </c>
      <c r="I16" s="165">
        <v>21351.898000000001</v>
      </c>
      <c r="J16" s="63">
        <f t="shared" si="2"/>
        <v>-450.61000000000058</v>
      </c>
      <c r="K16" s="62">
        <f t="shared" si="3"/>
        <v>0.97889602132793996</v>
      </c>
    </row>
    <row r="17" spans="1:11" ht="20.25" x14ac:dyDescent="0.25">
      <c r="A17" s="46"/>
      <c r="B17" s="34" t="s">
        <v>10</v>
      </c>
      <c r="C17" s="74">
        <v>0</v>
      </c>
      <c r="D17" s="74"/>
      <c r="E17" s="74"/>
      <c r="F17" s="75">
        <v>81.25</v>
      </c>
      <c r="G17" s="61">
        <f t="shared" si="9"/>
        <v>81.25</v>
      </c>
      <c r="H17" s="62" t="e">
        <f t="shared" si="5"/>
        <v>#DIV/0!</v>
      </c>
      <c r="I17" s="165">
        <v>44.244999999999997</v>
      </c>
      <c r="J17" s="63">
        <f t="shared" si="2"/>
        <v>37.005000000000003</v>
      </c>
      <c r="K17" s="62">
        <f t="shared" si="3"/>
        <v>1.8363656910385355</v>
      </c>
    </row>
    <row r="18" spans="1:11" ht="20.25" x14ac:dyDescent="0.25">
      <c r="A18" s="46">
        <v>18030000</v>
      </c>
      <c r="B18" s="34" t="s">
        <v>11</v>
      </c>
      <c r="C18" s="74">
        <v>200.4</v>
      </c>
      <c r="D18" s="74">
        <v>200.4</v>
      </c>
      <c r="E18" s="74">
        <v>49.5</v>
      </c>
      <c r="F18" s="75">
        <v>50.334000000000003</v>
      </c>
      <c r="G18" s="61">
        <f t="shared" si="9"/>
        <v>0.83400000000000318</v>
      </c>
      <c r="H18" s="62">
        <f t="shared" si="5"/>
        <v>1.0168484848484849</v>
      </c>
      <c r="I18" s="165">
        <v>41.03</v>
      </c>
      <c r="J18" s="63">
        <f t="shared" si="2"/>
        <v>9.304000000000002</v>
      </c>
      <c r="K18" s="62">
        <f t="shared" si="3"/>
        <v>1.226760906653668</v>
      </c>
    </row>
    <row r="19" spans="1:11" ht="20.25" x14ac:dyDescent="0.25">
      <c r="A19" s="46">
        <v>18050000</v>
      </c>
      <c r="B19" s="34" t="s">
        <v>12</v>
      </c>
      <c r="C19" s="59">
        <v>50734.8</v>
      </c>
      <c r="D19" s="59">
        <v>50734.8</v>
      </c>
      <c r="E19" s="59">
        <v>12650.4</v>
      </c>
      <c r="F19" s="60">
        <v>16035.012000000001</v>
      </c>
      <c r="G19" s="61">
        <f t="shared" si="9"/>
        <v>3384.612000000001</v>
      </c>
      <c r="H19" s="62">
        <f t="shared" si="5"/>
        <v>1.2675498007968129</v>
      </c>
      <c r="I19" s="164">
        <v>13707.888999999999</v>
      </c>
      <c r="J19" s="63">
        <f t="shared" si="2"/>
        <v>2327.1230000000014</v>
      </c>
      <c r="K19" s="62">
        <f t="shared" si="3"/>
        <v>1.1697652351868331</v>
      </c>
    </row>
    <row r="20" spans="1:11" ht="20.25" x14ac:dyDescent="0.25">
      <c r="A20" s="45">
        <v>20000000</v>
      </c>
      <c r="B20" s="76" t="s">
        <v>14</v>
      </c>
      <c r="C20" s="77">
        <f>SUM(C21:C37)</f>
        <v>4734.5</v>
      </c>
      <c r="D20" s="77">
        <f>SUM(D21:D37)</f>
        <v>4734.5</v>
      </c>
      <c r="E20" s="77">
        <f>SUM(E21:E37)</f>
        <v>1188.4000000000001</v>
      </c>
      <c r="F20" s="77">
        <f>SUM(F21:F37)</f>
        <v>2363.8420000000001</v>
      </c>
      <c r="G20" s="77">
        <f>SUM(G21:G37)</f>
        <v>1175.442</v>
      </c>
      <c r="H20" s="57">
        <f>SUM(F20/E20)</f>
        <v>1.989096263884214</v>
      </c>
      <c r="I20" s="77">
        <f>SUM(I21:I37)</f>
        <v>1378.4119999999998</v>
      </c>
      <c r="J20" s="77">
        <f>SUM(J21:J37)</f>
        <v>985.43</v>
      </c>
      <c r="K20" s="57">
        <f>SUM(F20/I20)*100%</f>
        <v>1.7149023659109182</v>
      </c>
    </row>
    <row r="21" spans="1:11" ht="42" customHeight="1" x14ac:dyDescent="0.25">
      <c r="A21" s="46">
        <v>21010300</v>
      </c>
      <c r="B21" s="21" t="s">
        <v>48</v>
      </c>
      <c r="C21" s="59">
        <v>387</v>
      </c>
      <c r="D21" s="59">
        <v>387</v>
      </c>
      <c r="E21" s="59">
        <v>97</v>
      </c>
      <c r="F21" s="60">
        <v>54.262999999999998</v>
      </c>
      <c r="G21" s="61">
        <f t="shared" ref="G21:G22" si="10">SUM(F21-E21)</f>
        <v>-42.737000000000002</v>
      </c>
      <c r="H21" s="62">
        <f t="shared" ref="H21:H37" si="11">SUM(F21/E21)</f>
        <v>0.55941237113402065</v>
      </c>
      <c r="I21" s="166">
        <v>39.618000000000002</v>
      </c>
      <c r="J21" s="63">
        <f t="shared" ref="J21:J41" si="12">SUM(F21-I21)</f>
        <v>14.644999999999996</v>
      </c>
      <c r="K21" s="78">
        <f t="shared" si="3"/>
        <v>1.3696552072290371</v>
      </c>
    </row>
    <row r="22" spans="1:11" ht="20.25" x14ac:dyDescent="0.25">
      <c r="A22" s="46">
        <v>21050000</v>
      </c>
      <c r="B22" s="22" t="s">
        <v>34</v>
      </c>
      <c r="C22" s="59">
        <v>0</v>
      </c>
      <c r="D22" s="59">
        <v>0</v>
      </c>
      <c r="E22" s="59"/>
      <c r="F22" s="60"/>
      <c r="G22" s="61">
        <f t="shared" si="10"/>
        <v>0</v>
      </c>
      <c r="H22" s="62" t="e">
        <f t="shared" si="11"/>
        <v>#DIV/0!</v>
      </c>
      <c r="I22" s="60"/>
      <c r="J22" s="63">
        <f t="shared" si="12"/>
        <v>0</v>
      </c>
      <c r="K22" s="78" t="e">
        <f t="shared" si="3"/>
        <v>#DIV/0!</v>
      </c>
    </row>
    <row r="23" spans="1:11" ht="60" customHeight="1" x14ac:dyDescent="0.25">
      <c r="A23" s="48">
        <v>21080900</v>
      </c>
      <c r="B23" s="30" t="s">
        <v>67</v>
      </c>
      <c r="C23" s="59">
        <v>0</v>
      </c>
      <c r="D23" s="59">
        <v>0</v>
      </c>
      <c r="E23" s="59"/>
      <c r="F23" s="60">
        <v>2E-3</v>
      </c>
      <c r="G23" s="61">
        <f t="shared" ref="G23:G36" si="13">SUM(F23-E23)</f>
        <v>2E-3</v>
      </c>
      <c r="H23" s="62" t="e">
        <f t="shared" si="11"/>
        <v>#DIV/0!</v>
      </c>
      <c r="I23" s="167">
        <v>0.12</v>
      </c>
      <c r="J23" s="63">
        <f t="shared" si="12"/>
        <v>-0.11799999999999999</v>
      </c>
      <c r="K23" s="78">
        <f t="shared" si="3"/>
        <v>1.6666666666666666E-2</v>
      </c>
    </row>
    <row r="24" spans="1:11" ht="20.25" x14ac:dyDescent="0.25">
      <c r="A24" s="46">
        <v>21081100</v>
      </c>
      <c r="B24" s="23" t="s">
        <v>16</v>
      </c>
      <c r="C24" s="59">
        <v>50</v>
      </c>
      <c r="D24" s="59">
        <v>50</v>
      </c>
      <c r="E24" s="59">
        <v>12.4</v>
      </c>
      <c r="F24" s="60">
        <v>11.932</v>
      </c>
      <c r="G24" s="61">
        <f t="shared" si="13"/>
        <v>-0.46799999999999997</v>
      </c>
      <c r="H24" s="62">
        <f t="shared" si="11"/>
        <v>0.96225806451612905</v>
      </c>
      <c r="I24" s="167">
        <v>8.0210000000000008</v>
      </c>
      <c r="J24" s="63">
        <f t="shared" si="12"/>
        <v>3.9109999999999996</v>
      </c>
      <c r="K24" s="78">
        <f t="shared" si="3"/>
        <v>1.4875950629597305</v>
      </c>
    </row>
    <row r="25" spans="1:11" ht="39" customHeight="1" x14ac:dyDescent="0.25">
      <c r="A25" s="46">
        <v>21081500</v>
      </c>
      <c r="B25" s="24" t="s">
        <v>32</v>
      </c>
      <c r="C25" s="59">
        <v>0</v>
      </c>
      <c r="D25" s="59"/>
      <c r="E25" s="59"/>
      <c r="F25" s="60"/>
      <c r="G25" s="61">
        <f t="shared" si="13"/>
        <v>0</v>
      </c>
      <c r="H25" s="62" t="e">
        <f t="shared" si="11"/>
        <v>#DIV/0!</v>
      </c>
      <c r="I25" s="167">
        <v>52</v>
      </c>
      <c r="J25" s="63">
        <f t="shared" si="12"/>
        <v>-52</v>
      </c>
      <c r="K25" s="78">
        <f t="shared" si="3"/>
        <v>0</v>
      </c>
    </row>
    <row r="26" spans="1:11" ht="39" customHeight="1" x14ac:dyDescent="0.25">
      <c r="A26" s="46">
        <v>21081700</v>
      </c>
      <c r="B26" s="22" t="s">
        <v>77</v>
      </c>
      <c r="C26" s="59">
        <v>33.799999999999997</v>
      </c>
      <c r="D26" s="59">
        <v>33.799999999999997</v>
      </c>
      <c r="E26" s="59">
        <v>8.4</v>
      </c>
      <c r="F26" s="60">
        <v>88.727999999999994</v>
      </c>
      <c r="G26" s="61">
        <f t="shared" ref="G26" si="14">SUM(F26-E26)</f>
        <v>80.327999999999989</v>
      </c>
      <c r="H26" s="62">
        <f t="shared" ref="H26" si="15">SUM(F26/E26)</f>
        <v>10.562857142857142</v>
      </c>
      <c r="I26" s="167">
        <v>1.1120000000000001</v>
      </c>
      <c r="J26" s="63">
        <f t="shared" ref="J26" si="16">SUM(F26-I26)</f>
        <v>87.616</v>
      </c>
      <c r="K26" s="93">
        <f t="shared" ref="K26" si="17">SUM(F26/I26)*100%</f>
        <v>79.791366906474806</v>
      </c>
    </row>
    <row r="27" spans="1:11" ht="63.75" customHeight="1" x14ac:dyDescent="0.25">
      <c r="A27" s="46">
        <v>21082400</v>
      </c>
      <c r="B27" s="24" t="s">
        <v>63</v>
      </c>
      <c r="C27" s="59"/>
      <c r="D27" s="59"/>
      <c r="E27" s="59"/>
      <c r="F27" s="60"/>
      <c r="G27" s="61">
        <f t="shared" si="13"/>
        <v>0</v>
      </c>
      <c r="H27" s="62" t="e">
        <f t="shared" si="11"/>
        <v>#DIV/0!</v>
      </c>
      <c r="I27" s="167">
        <v>0.8</v>
      </c>
      <c r="J27" s="63">
        <f t="shared" si="12"/>
        <v>-0.8</v>
      </c>
      <c r="K27" s="78">
        <f t="shared" si="3"/>
        <v>0</v>
      </c>
    </row>
    <row r="28" spans="1:11" ht="61.5" customHeight="1" x14ac:dyDescent="0.25">
      <c r="A28" s="48">
        <v>22010200</v>
      </c>
      <c r="B28" s="30" t="s">
        <v>68</v>
      </c>
      <c r="C28" s="59">
        <v>25</v>
      </c>
      <c r="D28" s="59">
        <v>25</v>
      </c>
      <c r="E28" s="59">
        <v>12.5</v>
      </c>
      <c r="F28" s="60">
        <v>62.615000000000002</v>
      </c>
      <c r="G28" s="61">
        <f t="shared" si="13"/>
        <v>50.115000000000002</v>
      </c>
      <c r="H28" s="62">
        <f t="shared" si="11"/>
        <v>5.0091999999999999</v>
      </c>
      <c r="I28" s="60"/>
      <c r="J28" s="63">
        <f t="shared" ref="J28" si="18">SUM(F28-I28)</f>
        <v>62.615000000000002</v>
      </c>
      <c r="K28" s="93" t="e">
        <f t="shared" ref="K28" si="19">SUM(F28/I28)*100%</f>
        <v>#DIV/0!</v>
      </c>
    </row>
    <row r="29" spans="1:11" ht="40.15" customHeight="1" x14ac:dyDescent="0.25">
      <c r="A29" s="46">
        <v>22010300</v>
      </c>
      <c r="B29" s="24" t="s">
        <v>33</v>
      </c>
      <c r="C29" s="59">
        <v>35</v>
      </c>
      <c r="D29" s="59">
        <v>35</v>
      </c>
      <c r="E29" s="59">
        <v>8.9</v>
      </c>
      <c r="F29" s="60">
        <v>19.41</v>
      </c>
      <c r="G29" s="61">
        <f t="shared" si="13"/>
        <v>10.51</v>
      </c>
      <c r="H29" s="62">
        <f t="shared" si="11"/>
        <v>2.1808988764044943</v>
      </c>
      <c r="I29" s="168">
        <v>21.52</v>
      </c>
      <c r="J29" s="63">
        <f t="shared" si="12"/>
        <v>-2.1099999999999994</v>
      </c>
      <c r="K29" s="78">
        <f t="shared" si="3"/>
        <v>0.90195167286245359</v>
      </c>
    </row>
    <row r="30" spans="1:11" ht="27" customHeight="1" x14ac:dyDescent="0.25">
      <c r="A30" s="46">
        <v>22012500</v>
      </c>
      <c r="B30" s="25" t="s">
        <v>49</v>
      </c>
      <c r="C30" s="59">
        <v>1400</v>
      </c>
      <c r="D30" s="59">
        <v>1400</v>
      </c>
      <c r="E30" s="59">
        <v>349.9</v>
      </c>
      <c r="F30" s="60">
        <v>287.44499999999999</v>
      </c>
      <c r="G30" s="61">
        <f t="shared" si="13"/>
        <v>-62.454999999999984</v>
      </c>
      <c r="H30" s="62">
        <f t="shared" si="11"/>
        <v>0.82150614461274651</v>
      </c>
      <c r="I30" s="168">
        <v>332.23899999999998</v>
      </c>
      <c r="J30" s="63">
        <f t="shared" si="12"/>
        <v>-44.793999999999983</v>
      </c>
      <c r="K30" s="78">
        <f t="shared" si="3"/>
        <v>0.86517537074214645</v>
      </c>
    </row>
    <row r="31" spans="1:11" ht="39.75" customHeight="1" x14ac:dyDescent="0.25">
      <c r="A31" s="46">
        <v>22012600</v>
      </c>
      <c r="B31" s="26" t="s">
        <v>30</v>
      </c>
      <c r="C31" s="59">
        <v>160</v>
      </c>
      <c r="D31" s="59">
        <v>160</v>
      </c>
      <c r="E31" s="59">
        <v>40.200000000000003</v>
      </c>
      <c r="F31" s="60">
        <v>66.150000000000006</v>
      </c>
      <c r="G31" s="61">
        <f t="shared" si="13"/>
        <v>25.950000000000003</v>
      </c>
      <c r="H31" s="62">
        <f t="shared" si="11"/>
        <v>1.6455223880597014</v>
      </c>
      <c r="I31" s="168">
        <v>40.74</v>
      </c>
      <c r="J31" s="63">
        <f t="shared" si="12"/>
        <v>25.410000000000004</v>
      </c>
      <c r="K31" s="78">
        <f t="shared" si="3"/>
        <v>1.6237113402061856</v>
      </c>
    </row>
    <row r="32" spans="1:11" ht="61.5" customHeight="1" x14ac:dyDescent="0.25">
      <c r="A32" s="48">
        <v>22012900</v>
      </c>
      <c r="B32" s="30" t="s">
        <v>69</v>
      </c>
      <c r="C32" s="59">
        <v>6</v>
      </c>
      <c r="D32" s="59">
        <v>6</v>
      </c>
      <c r="E32" s="59"/>
      <c r="F32" s="60">
        <v>6.66</v>
      </c>
      <c r="G32" s="61">
        <f t="shared" si="13"/>
        <v>6.66</v>
      </c>
      <c r="H32" s="62" t="e">
        <f t="shared" si="11"/>
        <v>#DIV/0!</v>
      </c>
      <c r="I32" s="60"/>
      <c r="J32" s="63">
        <f t="shared" si="12"/>
        <v>6.66</v>
      </c>
      <c r="K32" s="78" t="e">
        <f t="shared" si="3"/>
        <v>#DIV/0!</v>
      </c>
    </row>
    <row r="33" spans="1:11" ht="40.9" customHeight="1" x14ac:dyDescent="0.25">
      <c r="A33" s="46">
        <v>22080400</v>
      </c>
      <c r="B33" s="27" t="s">
        <v>50</v>
      </c>
      <c r="C33" s="59">
        <v>2325.6</v>
      </c>
      <c r="D33" s="59">
        <v>2325.6</v>
      </c>
      <c r="E33" s="59">
        <v>581.1</v>
      </c>
      <c r="F33" s="60">
        <v>559.97799999999995</v>
      </c>
      <c r="G33" s="61">
        <f t="shared" si="13"/>
        <v>-21.122000000000071</v>
      </c>
      <c r="H33" s="62">
        <f t="shared" si="11"/>
        <v>0.96365169506109094</v>
      </c>
      <c r="I33" s="169">
        <v>603.85</v>
      </c>
      <c r="J33" s="63">
        <f t="shared" si="12"/>
        <v>-43.872000000000071</v>
      </c>
      <c r="K33" s="78">
        <f t="shared" si="3"/>
        <v>0.92734619524716388</v>
      </c>
    </row>
    <row r="34" spans="1:11" ht="21" customHeight="1" x14ac:dyDescent="0.25">
      <c r="A34" s="46">
        <v>22090000</v>
      </c>
      <c r="B34" s="23" t="s">
        <v>17</v>
      </c>
      <c r="C34" s="59">
        <v>300.10000000000002</v>
      </c>
      <c r="D34" s="59">
        <v>300.10000000000002</v>
      </c>
      <c r="E34" s="59">
        <v>75</v>
      </c>
      <c r="F34" s="60">
        <v>87.45</v>
      </c>
      <c r="G34" s="61">
        <f t="shared" si="13"/>
        <v>12.450000000000003</v>
      </c>
      <c r="H34" s="62">
        <f t="shared" si="11"/>
        <v>1.1660000000000001</v>
      </c>
      <c r="I34" s="169">
        <v>143.398</v>
      </c>
      <c r="J34" s="63">
        <f t="shared" si="12"/>
        <v>-55.947999999999993</v>
      </c>
      <c r="K34" s="78">
        <f t="shared" si="3"/>
        <v>0.60984114143851387</v>
      </c>
    </row>
    <row r="35" spans="1:11" ht="24" customHeight="1" x14ac:dyDescent="0.25">
      <c r="A35" s="46">
        <v>24060300</v>
      </c>
      <c r="B35" s="28" t="s">
        <v>15</v>
      </c>
      <c r="C35" s="59">
        <v>12</v>
      </c>
      <c r="D35" s="59">
        <v>12</v>
      </c>
      <c r="E35" s="59">
        <v>3</v>
      </c>
      <c r="F35" s="60">
        <v>70.563000000000002</v>
      </c>
      <c r="G35" s="61">
        <f t="shared" si="13"/>
        <v>67.563000000000002</v>
      </c>
      <c r="H35" s="62">
        <f t="shared" si="11"/>
        <v>23.521000000000001</v>
      </c>
      <c r="I35" s="169">
        <v>71.965000000000003</v>
      </c>
      <c r="J35" s="63">
        <f t="shared" si="12"/>
        <v>-1.402000000000001</v>
      </c>
      <c r="K35" s="78">
        <f t="shared" si="3"/>
        <v>0.98051830751059543</v>
      </c>
    </row>
    <row r="36" spans="1:11" ht="20.25" hidden="1" customHeight="1" x14ac:dyDescent="0.25">
      <c r="A36" s="46">
        <v>240606</v>
      </c>
      <c r="B36" s="28" t="s">
        <v>60</v>
      </c>
      <c r="C36" s="79"/>
      <c r="D36" s="79"/>
      <c r="E36" s="79"/>
      <c r="F36" s="75"/>
      <c r="G36" s="61">
        <f t="shared" si="13"/>
        <v>0</v>
      </c>
      <c r="H36" s="62" t="e">
        <f t="shared" si="11"/>
        <v>#DIV/0!</v>
      </c>
      <c r="I36" s="170"/>
      <c r="J36" s="63">
        <f t="shared" si="12"/>
        <v>0</v>
      </c>
      <c r="K36" s="78" t="e">
        <f t="shared" si="3"/>
        <v>#DIV/0!</v>
      </c>
    </row>
    <row r="37" spans="1:11" ht="79.150000000000006" customHeight="1" x14ac:dyDescent="0.25">
      <c r="A37" s="46">
        <v>24062200</v>
      </c>
      <c r="B37" s="29" t="s">
        <v>40</v>
      </c>
      <c r="C37" s="59">
        <v>0</v>
      </c>
      <c r="D37" s="59"/>
      <c r="E37" s="59"/>
      <c r="F37" s="60">
        <v>1048.646</v>
      </c>
      <c r="G37" s="61">
        <f>SUM(F37-E37)</f>
        <v>1048.646</v>
      </c>
      <c r="H37" s="62" t="e">
        <f t="shared" si="11"/>
        <v>#DIV/0!</v>
      </c>
      <c r="I37" s="169">
        <v>63.029000000000003</v>
      </c>
      <c r="J37" s="63">
        <f t="shared" si="12"/>
        <v>985.61699999999996</v>
      </c>
      <c r="K37" s="78">
        <f t="shared" si="3"/>
        <v>16.637516064034013</v>
      </c>
    </row>
    <row r="38" spans="1:11" ht="20.25" x14ac:dyDescent="0.25">
      <c r="A38" s="45">
        <v>30000000</v>
      </c>
      <c r="B38" s="76" t="s">
        <v>18</v>
      </c>
      <c r="C38" s="80"/>
      <c r="D38" s="80"/>
      <c r="E38" s="81">
        <f>SUM(E40)</f>
        <v>0</v>
      </c>
      <c r="F38" s="81">
        <f>SUM(F40,F39)</f>
        <v>0</v>
      </c>
      <c r="G38" s="82">
        <f>SUM(F38-E38)</f>
        <v>0</v>
      </c>
      <c r="H38" s="57" t="e">
        <f>SUM(F38/E38)</f>
        <v>#DIV/0!</v>
      </c>
      <c r="I38" s="81">
        <f>SUM(I40,I39)</f>
        <v>0</v>
      </c>
      <c r="J38" s="77">
        <f>SUM(F38-I38)</f>
        <v>0</v>
      </c>
      <c r="K38" s="57" t="e">
        <f>SUM(F38/I38)*100%</f>
        <v>#DIV/0!</v>
      </c>
    </row>
    <row r="39" spans="1:11" ht="1.9" hidden="1" customHeight="1" x14ac:dyDescent="0.25">
      <c r="A39" s="46">
        <v>310102</v>
      </c>
      <c r="B39" s="28" t="s">
        <v>19</v>
      </c>
      <c r="C39" s="74"/>
      <c r="D39" s="74"/>
      <c r="E39" s="74"/>
      <c r="F39" s="75"/>
      <c r="G39" s="61">
        <v>0</v>
      </c>
      <c r="H39" s="62"/>
      <c r="I39" s="83"/>
      <c r="J39" s="63">
        <f t="shared" si="12"/>
        <v>0</v>
      </c>
      <c r="K39" s="78"/>
    </row>
    <row r="40" spans="1:11" ht="39.75" customHeight="1" x14ac:dyDescent="0.25">
      <c r="A40" s="48">
        <v>31010200</v>
      </c>
      <c r="B40" s="30" t="s">
        <v>70</v>
      </c>
      <c r="C40" s="59">
        <v>0</v>
      </c>
      <c r="D40" s="59">
        <v>0</v>
      </c>
      <c r="E40" s="59"/>
      <c r="F40" s="60"/>
      <c r="G40" s="61">
        <f t="shared" ref="G40" si="20">SUM(F40-E40)</f>
        <v>0</v>
      </c>
      <c r="H40" s="62" t="e">
        <f t="shared" ref="H40" si="21">SUM(F40/E40)</f>
        <v>#DIV/0!</v>
      </c>
      <c r="I40" s="60"/>
      <c r="J40" s="63">
        <f t="shared" si="12"/>
        <v>0</v>
      </c>
      <c r="K40" s="78" t="e">
        <f t="shared" ref="K40" si="22">SUM(F40/I40)*100%</f>
        <v>#DIV/0!</v>
      </c>
    </row>
    <row r="41" spans="1:11" ht="25.9" customHeight="1" x14ac:dyDescent="0.25">
      <c r="A41" s="49"/>
      <c r="B41" s="84" t="s">
        <v>20</v>
      </c>
      <c r="C41" s="85">
        <f>SUM(C8,C20,C38)</f>
        <v>886301.4</v>
      </c>
      <c r="D41" s="85">
        <f>SUM(D8,D20,D38)</f>
        <v>886301.4</v>
      </c>
      <c r="E41" s="85">
        <f>SUM(E8,E20,E38)</f>
        <v>244481.40000000002</v>
      </c>
      <c r="F41" s="85">
        <f>SUM(F8,F20,F38)</f>
        <v>292851.59600000002</v>
      </c>
      <c r="G41" s="85">
        <f t="shared" ref="G41:G46" si="23">SUM(F41-E41)</f>
        <v>48370.195999999996</v>
      </c>
      <c r="H41" s="86">
        <f>SUM(F41/E41)</f>
        <v>1.1978481635003726</v>
      </c>
      <c r="I41" s="85">
        <f>SUM(I8,I20,I38)</f>
        <v>232586.08500000002</v>
      </c>
      <c r="J41" s="85">
        <f t="shared" si="12"/>
        <v>60265.510999999999</v>
      </c>
      <c r="K41" s="86">
        <f t="shared" ref="K41:K58" si="24">SUM(F41/I41)*100%</f>
        <v>1.2591105611498641</v>
      </c>
    </row>
    <row r="42" spans="1:11" ht="20.25" x14ac:dyDescent="0.25">
      <c r="A42" s="47">
        <v>40000000</v>
      </c>
      <c r="B42" s="87" t="s">
        <v>21</v>
      </c>
      <c r="C42" s="88">
        <f>SUM(C46,C58,C56)</f>
        <v>709.56799999999998</v>
      </c>
      <c r="D42" s="88">
        <f>SUM(D46,D58,D56)</f>
        <v>102576.66800000001</v>
      </c>
      <c r="E42" s="88">
        <f>SUM(E46,E58,E56)</f>
        <v>38012.953000000001</v>
      </c>
      <c r="F42" s="71">
        <f>F43</f>
        <v>38012.953000000001</v>
      </c>
      <c r="G42" s="69">
        <f t="shared" si="23"/>
        <v>0</v>
      </c>
      <c r="H42" s="70">
        <f t="shared" ref="H42:H58" si="25">SUM(F42/E42)</f>
        <v>1</v>
      </c>
      <c r="I42" s="71">
        <f>I43</f>
        <v>23622.409</v>
      </c>
      <c r="J42" s="88">
        <f>J43</f>
        <v>14390.544000000002</v>
      </c>
      <c r="K42" s="70">
        <f t="shared" si="24"/>
        <v>1.6091903666556617</v>
      </c>
    </row>
    <row r="43" spans="1:11" ht="20.25" x14ac:dyDescent="0.25">
      <c r="A43" s="133">
        <v>41000000</v>
      </c>
      <c r="B43" s="134" t="s">
        <v>84</v>
      </c>
      <c r="C43" s="88">
        <f>C42</f>
        <v>709.56799999999998</v>
      </c>
      <c r="D43" s="88">
        <f t="shared" ref="D43:E43" si="26">D42</f>
        <v>102576.66800000001</v>
      </c>
      <c r="E43" s="88">
        <f t="shared" si="26"/>
        <v>38012.953000000001</v>
      </c>
      <c r="F43" s="71">
        <f>F44+F46+F56+F58</f>
        <v>38012.953000000001</v>
      </c>
      <c r="G43" s="69">
        <f t="shared" ref="G43" si="27">SUM(F43-E43)</f>
        <v>0</v>
      </c>
      <c r="H43" s="70">
        <f t="shared" ref="H43" si="28">SUM(F43/E43)</f>
        <v>1</v>
      </c>
      <c r="I43" s="71">
        <f>I44+I46+I56+I58</f>
        <v>23622.409</v>
      </c>
      <c r="J43" s="72">
        <f>SUM(F43-I43)</f>
        <v>14390.544000000002</v>
      </c>
      <c r="K43" s="70">
        <f t="shared" ref="K43:K44" si="29">SUM(F43/I43)*100%</f>
        <v>1.6091903666556617</v>
      </c>
    </row>
    <row r="44" spans="1:11" ht="20.25" x14ac:dyDescent="0.25">
      <c r="A44" s="133">
        <v>41020000</v>
      </c>
      <c r="B44" s="135" t="s">
        <v>85</v>
      </c>
      <c r="C44" s="88"/>
      <c r="D44" s="88"/>
      <c r="E44" s="88"/>
      <c r="F44" s="71">
        <f>F45</f>
        <v>0</v>
      </c>
      <c r="G44" s="69"/>
      <c r="H44" s="70"/>
      <c r="I44" s="71">
        <f>I45</f>
        <v>0</v>
      </c>
      <c r="J44" s="72">
        <f t="shared" ref="J44" si="30">SUM(F44-I44)</f>
        <v>0</v>
      </c>
      <c r="K44" s="70" t="e">
        <f t="shared" si="29"/>
        <v>#DIV/0!</v>
      </c>
    </row>
    <row r="45" spans="1:11" ht="81" x14ac:dyDescent="0.25">
      <c r="A45" s="42">
        <v>41021400</v>
      </c>
      <c r="B45" s="100" t="s">
        <v>86</v>
      </c>
      <c r="C45" s="88"/>
      <c r="D45" s="88"/>
      <c r="E45" s="88"/>
      <c r="F45" s="136"/>
      <c r="G45" s="69"/>
      <c r="H45" s="70"/>
      <c r="I45" s="142"/>
      <c r="J45" s="63">
        <f t="shared" ref="J45" si="31">SUM(F45-I45)</f>
        <v>0</v>
      </c>
      <c r="K45" s="93" t="e">
        <f t="shared" ref="K45" si="32">SUM(F45/I45)*100%</f>
        <v>#DIV/0!</v>
      </c>
    </row>
    <row r="46" spans="1:11" ht="20.25" x14ac:dyDescent="0.25">
      <c r="A46" s="47">
        <v>41030000</v>
      </c>
      <c r="B46" s="87" t="s">
        <v>42</v>
      </c>
      <c r="C46" s="88">
        <f>SUM(C47:C55)</f>
        <v>0</v>
      </c>
      <c r="D46" s="88">
        <f>SUM(D47:D55)</f>
        <v>100135.40000000001</v>
      </c>
      <c r="E46" s="88">
        <f>SUM(E47:E55)</f>
        <v>37271.4</v>
      </c>
      <c r="F46" s="89">
        <f>SUM(F47:F55)</f>
        <v>37271.4</v>
      </c>
      <c r="G46" s="69">
        <f t="shared" si="23"/>
        <v>0</v>
      </c>
      <c r="H46" s="70">
        <f t="shared" si="25"/>
        <v>1</v>
      </c>
      <c r="I46" s="89">
        <f>SUM(I47:I55)</f>
        <v>22824</v>
      </c>
      <c r="J46" s="72">
        <f t="shared" ref="J46:J59" si="33">SUM(F46-I46)</f>
        <v>14447.400000000001</v>
      </c>
      <c r="K46" s="70">
        <f t="shared" si="24"/>
        <v>1.6329915878023133</v>
      </c>
    </row>
    <row r="47" spans="1:11" ht="35.25" hidden="1" customHeight="1" x14ac:dyDescent="0.25">
      <c r="A47" s="46">
        <v>410304</v>
      </c>
      <c r="B47" s="90" t="s">
        <v>55</v>
      </c>
      <c r="C47" s="88"/>
      <c r="D47" s="88"/>
      <c r="E47" s="88"/>
      <c r="F47" s="91"/>
      <c r="G47" s="61"/>
      <c r="H47" s="62"/>
      <c r="I47" s="83"/>
      <c r="J47" s="63">
        <f t="shared" si="33"/>
        <v>0</v>
      </c>
      <c r="K47" s="70"/>
    </row>
    <row r="48" spans="1:11" ht="33" hidden="1" customHeight="1" x14ac:dyDescent="0.25">
      <c r="A48" s="46">
        <v>410332</v>
      </c>
      <c r="B48" s="90" t="s">
        <v>53</v>
      </c>
      <c r="C48" s="88"/>
      <c r="D48" s="88"/>
      <c r="E48" s="88"/>
      <c r="F48" s="91"/>
      <c r="G48" s="61"/>
      <c r="H48" s="62"/>
      <c r="I48" s="83"/>
      <c r="J48" s="63">
        <f t="shared" si="33"/>
        <v>0</v>
      </c>
      <c r="K48" s="70"/>
    </row>
    <row r="49" spans="1:11" ht="43.5" customHeight="1" x14ac:dyDescent="0.25">
      <c r="A49" s="46">
        <v>41031100</v>
      </c>
      <c r="B49" s="141" t="s">
        <v>88</v>
      </c>
      <c r="C49" s="88"/>
      <c r="D49" s="92">
        <v>5543.9</v>
      </c>
      <c r="E49" s="92">
        <v>3326.4</v>
      </c>
      <c r="F49" s="91">
        <v>3326.4</v>
      </c>
      <c r="G49" s="61"/>
      <c r="H49" s="62">
        <f t="shared" ref="H49:H51" si="34">SUM(F49/E49)</f>
        <v>1</v>
      </c>
      <c r="I49" s="83"/>
      <c r="J49" s="63">
        <f t="shared" ref="J49" si="35">SUM(F49-I49)</f>
        <v>3326.4</v>
      </c>
      <c r="K49" s="93" t="e">
        <f t="shared" ref="K49" si="36">SUM(F49/I49)*100%</f>
        <v>#DIV/0!</v>
      </c>
    </row>
    <row r="50" spans="1:11" ht="84.75" customHeight="1" x14ac:dyDescent="0.25">
      <c r="A50" s="41">
        <v>41033500</v>
      </c>
      <c r="B50" s="100" t="s">
        <v>82</v>
      </c>
      <c r="C50" s="59"/>
      <c r="D50" s="59"/>
      <c r="E50" s="59"/>
      <c r="F50" s="60"/>
      <c r="G50" s="61">
        <f t="shared" ref="G50:G51" si="37">SUM(F50-E50)</f>
        <v>0</v>
      </c>
      <c r="H50" s="62" t="e">
        <f t="shared" si="34"/>
        <v>#DIV/0!</v>
      </c>
      <c r="I50" s="83"/>
      <c r="J50" s="63">
        <f t="shared" ref="J50" si="38">SUM(F50-I50)</f>
        <v>0</v>
      </c>
      <c r="K50" s="93" t="e">
        <f t="shared" ref="K50" si="39">SUM(F50/I50)*100%</f>
        <v>#DIV/0!</v>
      </c>
    </row>
    <row r="51" spans="1:11" ht="20.25" x14ac:dyDescent="0.25">
      <c r="A51" s="46">
        <v>41033900</v>
      </c>
      <c r="B51" s="31" t="s">
        <v>22</v>
      </c>
      <c r="C51" s="59"/>
      <c r="D51" s="59">
        <v>85144.6</v>
      </c>
      <c r="E51" s="59">
        <v>29221.5</v>
      </c>
      <c r="F51" s="60">
        <v>29221.5</v>
      </c>
      <c r="G51" s="61">
        <f t="shared" si="37"/>
        <v>0</v>
      </c>
      <c r="H51" s="62">
        <f t="shared" si="34"/>
        <v>1</v>
      </c>
      <c r="I51" s="171">
        <v>20476.5</v>
      </c>
      <c r="J51" s="63">
        <f t="shared" si="33"/>
        <v>8745</v>
      </c>
      <c r="K51" s="93">
        <f t="shared" si="24"/>
        <v>1.427074939564867</v>
      </c>
    </row>
    <row r="52" spans="1:11" ht="39" customHeight="1" x14ac:dyDescent="0.25">
      <c r="A52" s="46">
        <v>41035100</v>
      </c>
      <c r="B52" s="31" t="s">
        <v>65</v>
      </c>
      <c r="C52" s="74"/>
      <c r="D52" s="74"/>
      <c r="E52" s="74"/>
      <c r="F52" s="75"/>
      <c r="G52" s="61"/>
      <c r="H52" s="62" t="e">
        <f t="shared" ref="H52" si="40">SUM(F52/E52)</f>
        <v>#DIV/0!</v>
      </c>
      <c r="I52" s="83"/>
      <c r="J52" s="63">
        <f t="shared" ref="J52" si="41">SUM(F52-I52)</f>
        <v>0</v>
      </c>
      <c r="K52" s="93" t="e">
        <f t="shared" ref="K52" si="42">SUM(F52/I52)*100%</f>
        <v>#DIV/0!</v>
      </c>
    </row>
    <row r="53" spans="1:11" ht="39" customHeight="1" x14ac:dyDescent="0.25">
      <c r="A53" s="41">
        <v>41035400</v>
      </c>
      <c r="B53" s="43" t="s">
        <v>78</v>
      </c>
      <c r="C53" s="74"/>
      <c r="D53" s="74">
        <v>454.3</v>
      </c>
      <c r="E53" s="74">
        <v>227.1</v>
      </c>
      <c r="F53" s="75">
        <v>227.1</v>
      </c>
      <c r="G53" s="61">
        <f t="shared" ref="G53:G55" si="43">SUM(F53-E53)</f>
        <v>0</v>
      </c>
      <c r="H53" s="62">
        <f t="shared" ref="H53:H55" si="44">SUM(F53/E53)</f>
        <v>1</v>
      </c>
      <c r="I53" s="172">
        <v>181.8</v>
      </c>
      <c r="J53" s="63">
        <f t="shared" ref="J53:J55" si="45">SUM(F53-I53)</f>
        <v>45.299999999999983</v>
      </c>
      <c r="K53" s="93">
        <f t="shared" ref="K53:K55" si="46">SUM(F53/I53)*100%</f>
        <v>1.249174917491749</v>
      </c>
    </row>
    <row r="54" spans="1:11" ht="39" customHeight="1" x14ac:dyDescent="0.25">
      <c r="A54" s="41">
        <v>41036000</v>
      </c>
      <c r="B54" s="43" t="s">
        <v>79</v>
      </c>
      <c r="C54" s="74"/>
      <c r="D54" s="74"/>
      <c r="E54" s="74"/>
      <c r="F54" s="75"/>
      <c r="G54" s="61">
        <f t="shared" si="43"/>
        <v>0</v>
      </c>
      <c r="H54" s="62" t="e">
        <f t="shared" si="44"/>
        <v>#DIV/0!</v>
      </c>
      <c r="I54" s="83"/>
      <c r="J54" s="63">
        <f t="shared" si="45"/>
        <v>0</v>
      </c>
      <c r="K54" s="93" t="e">
        <f t="shared" si="46"/>
        <v>#DIV/0!</v>
      </c>
    </row>
    <row r="55" spans="1:11" ht="39" customHeight="1" x14ac:dyDescent="0.25">
      <c r="A55" s="41">
        <v>41036300</v>
      </c>
      <c r="B55" s="43" t="s">
        <v>80</v>
      </c>
      <c r="C55" s="74"/>
      <c r="D55" s="74">
        <v>8992.6</v>
      </c>
      <c r="E55" s="74">
        <v>4496.3999999999996</v>
      </c>
      <c r="F55" s="75">
        <v>4496.3999999999996</v>
      </c>
      <c r="G55" s="61">
        <f t="shared" si="43"/>
        <v>0</v>
      </c>
      <c r="H55" s="62">
        <f t="shared" si="44"/>
        <v>1</v>
      </c>
      <c r="I55" s="173">
        <v>2165.6999999999998</v>
      </c>
      <c r="J55" s="63">
        <f t="shared" si="45"/>
        <v>2330.6999999999998</v>
      </c>
      <c r="K55" s="93">
        <f t="shared" si="46"/>
        <v>2.076187837650644</v>
      </c>
    </row>
    <row r="56" spans="1:11" ht="21" x14ac:dyDescent="0.25">
      <c r="A56" s="47">
        <v>41040000</v>
      </c>
      <c r="B56" s="94" t="s">
        <v>58</v>
      </c>
      <c r="C56" s="95">
        <f>SUM(C57)</f>
        <v>388.2</v>
      </c>
      <c r="D56" s="95">
        <f>SUM(D57)</f>
        <v>388.2</v>
      </c>
      <c r="E56" s="95">
        <f>SUM(E57)</f>
        <v>97.05</v>
      </c>
      <c r="F56" s="96">
        <f t="shared" ref="F56" si="47">SUM(F57)</f>
        <v>97.05</v>
      </c>
      <c r="G56" s="69">
        <f t="shared" ref="G56" si="48">SUM(F56-E56)</f>
        <v>0</v>
      </c>
      <c r="H56" s="70">
        <f t="shared" ref="H56:H57" si="49">SUM(F56/E56)</f>
        <v>1</v>
      </c>
      <c r="I56" s="96">
        <f t="shared" ref="I56" si="50">SUM(I57)</f>
        <v>161.72399999999999</v>
      </c>
      <c r="J56" s="72">
        <f t="shared" ref="J56:J57" si="51">SUM(F56-I56)</f>
        <v>-64.673999999999992</v>
      </c>
      <c r="K56" s="70">
        <f t="shared" si="24"/>
        <v>0.60009646063664024</v>
      </c>
    </row>
    <row r="57" spans="1:11" ht="59.25" customHeight="1" x14ac:dyDescent="0.25">
      <c r="A57" s="50">
        <v>41040200</v>
      </c>
      <c r="B57" s="31" t="s">
        <v>57</v>
      </c>
      <c r="C57" s="59">
        <v>388.2</v>
      </c>
      <c r="D57" s="59">
        <v>388.2</v>
      </c>
      <c r="E57" s="59">
        <v>97.05</v>
      </c>
      <c r="F57" s="60">
        <v>97.05</v>
      </c>
      <c r="G57" s="61">
        <f>SUM(F57-E57)</f>
        <v>0</v>
      </c>
      <c r="H57" s="62">
        <f t="shared" si="49"/>
        <v>1</v>
      </c>
      <c r="I57" s="174">
        <v>161.72399999999999</v>
      </c>
      <c r="J57" s="63">
        <f t="shared" si="51"/>
        <v>-64.673999999999992</v>
      </c>
      <c r="K57" s="93">
        <f t="shared" si="24"/>
        <v>0.60009646063664024</v>
      </c>
    </row>
    <row r="58" spans="1:11" ht="26.25" customHeight="1" x14ac:dyDescent="0.25">
      <c r="A58" s="47">
        <v>41050000</v>
      </c>
      <c r="B58" s="87" t="s">
        <v>43</v>
      </c>
      <c r="C58" s="88">
        <f>SUM(C59:C70)</f>
        <v>321.36799999999999</v>
      </c>
      <c r="D58" s="88">
        <f>SUM(D59:D70)</f>
        <v>2053.0679999999998</v>
      </c>
      <c r="E58" s="88">
        <f>SUM(E59:E70)</f>
        <v>644.50300000000004</v>
      </c>
      <c r="F58" s="89">
        <f>SUM(F59:F70)</f>
        <v>644.50300000000004</v>
      </c>
      <c r="G58" s="88">
        <f>SUM(G59:G68)</f>
        <v>0</v>
      </c>
      <c r="H58" s="70">
        <f t="shared" si="25"/>
        <v>1</v>
      </c>
      <c r="I58" s="71">
        <f>SUM(I59:I70)</f>
        <v>636.68500000000006</v>
      </c>
      <c r="J58" s="72">
        <f t="shared" si="33"/>
        <v>7.8179999999999836</v>
      </c>
      <c r="K58" s="97">
        <f t="shared" si="24"/>
        <v>1.01227922756151</v>
      </c>
    </row>
    <row r="59" spans="1:11" ht="246" customHeight="1" x14ac:dyDescent="0.25">
      <c r="A59" s="143">
        <v>41050200</v>
      </c>
      <c r="B59" s="132" t="s">
        <v>89</v>
      </c>
      <c r="C59" s="98"/>
      <c r="D59" s="98"/>
      <c r="E59" s="98"/>
      <c r="F59" s="91"/>
      <c r="G59" s="61"/>
      <c r="H59" s="62" t="e">
        <f t="shared" ref="H59" si="52">SUM(F59/E59)</f>
        <v>#DIV/0!</v>
      </c>
      <c r="I59" s="83"/>
      <c r="J59" s="63">
        <f t="shared" si="33"/>
        <v>0</v>
      </c>
      <c r="K59" s="93"/>
    </row>
    <row r="60" spans="1:11" ht="39" customHeight="1" x14ac:dyDescent="0.25">
      <c r="A60" s="50">
        <v>41051000</v>
      </c>
      <c r="B60" s="27" t="s">
        <v>52</v>
      </c>
      <c r="C60" s="59"/>
      <c r="D60" s="59">
        <v>1398.1</v>
      </c>
      <c r="E60" s="59">
        <v>524.28</v>
      </c>
      <c r="F60" s="60">
        <v>524.28</v>
      </c>
      <c r="G60" s="61">
        <f t="shared" ref="G60" si="53">SUM(F60-E60)</f>
        <v>0</v>
      </c>
      <c r="H60" s="62">
        <f t="shared" ref="H60" si="54">SUM(F60/E60)</f>
        <v>1</v>
      </c>
      <c r="I60" s="175">
        <v>385.8</v>
      </c>
      <c r="J60" s="63">
        <f t="shared" ref="J60:J68" si="55">SUM(F60-I60)</f>
        <v>138.47999999999996</v>
      </c>
      <c r="K60" s="78">
        <f t="shared" ref="K60:K70" si="56">SUM(F60/I60)*100%</f>
        <v>1.3589424572317261</v>
      </c>
    </row>
    <row r="61" spans="1:11" ht="33.75" hidden="1" customHeight="1" x14ac:dyDescent="0.25">
      <c r="A61" s="50">
        <v>410518</v>
      </c>
      <c r="B61" s="32" t="s">
        <v>59</v>
      </c>
      <c r="C61" s="99"/>
      <c r="D61" s="99"/>
      <c r="E61" s="99"/>
      <c r="F61" s="75"/>
      <c r="G61" s="61">
        <f t="shared" ref="G61:G69" si="57">SUM(F61-E61)</f>
        <v>0</v>
      </c>
      <c r="H61" s="62" t="e">
        <f t="shared" ref="H61:H69" si="58">SUM(F61/E61)</f>
        <v>#DIV/0!</v>
      </c>
      <c r="I61" s="75"/>
      <c r="J61" s="63">
        <f t="shared" si="55"/>
        <v>0</v>
      </c>
      <c r="K61" s="78" t="e">
        <f t="shared" si="56"/>
        <v>#DIV/0!</v>
      </c>
    </row>
    <row r="62" spans="1:11" ht="40.5" hidden="1" customHeight="1" x14ac:dyDescent="0.25">
      <c r="A62" s="50">
        <v>410520</v>
      </c>
      <c r="B62" s="32" t="s">
        <v>45</v>
      </c>
      <c r="C62" s="74"/>
      <c r="D62" s="74"/>
      <c r="E62" s="74"/>
      <c r="F62" s="75"/>
      <c r="G62" s="61">
        <f t="shared" si="57"/>
        <v>0</v>
      </c>
      <c r="H62" s="62" t="e">
        <f t="shared" si="58"/>
        <v>#DIV/0!</v>
      </c>
      <c r="I62" s="75"/>
      <c r="J62" s="63">
        <f t="shared" si="55"/>
        <v>0</v>
      </c>
      <c r="K62" s="78" t="e">
        <f t="shared" si="56"/>
        <v>#DIV/0!</v>
      </c>
    </row>
    <row r="63" spans="1:11" ht="33.75" hidden="1" customHeight="1" x14ac:dyDescent="0.25">
      <c r="A63" s="50">
        <v>410523</v>
      </c>
      <c r="B63" s="32" t="s">
        <v>46</v>
      </c>
      <c r="C63" s="74"/>
      <c r="D63" s="74"/>
      <c r="E63" s="74"/>
      <c r="F63" s="75"/>
      <c r="G63" s="61">
        <f t="shared" si="57"/>
        <v>0</v>
      </c>
      <c r="H63" s="62" t="e">
        <f t="shared" si="58"/>
        <v>#DIV/0!</v>
      </c>
      <c r="I63" s="75"/>
      <c r="J63" s="63">
        <f t="shared" si="55"/>
        <v>0</v>
      </c>
      <c r="K63" s="78" t="e">
        <f t="shared" si="56"/>
        <v>#DIV/0!</v>
      </c>
    </row>
    <row r="64" spans="1:11" ht="20.25" customHeight="1" x14ac:dyDescent="0.25">
      <c r="A64" s="50">
        <v>41053900</v>
      </c>
      <c r="B64" s="32" t="s">
        <v>44</v>
      </c>
      <c r="C64" s="59">
        <v>321.36799999999999</v>
      </c>
      <c r="D64" s="59">
        <v>321.36799999999999</v>
      </c>
      <c r="E64" s="59">
        <v>86.863</v>
      </c>
      <c r="F64" s="60">
        <v>86.863</v>
      </c>
      <c r="G64" s="61">
        <f t="shared" si="57"/>
        <v>0</v>
      </c>
      <c r="H64" s="62">
        <f t="shared" si="58"/>
        <v>1</v>
      </c>
      <c r="I64" s="176">
        <v>66.597999999999999</v>
      </c>
      <c r="J64" s="63">
        <f t="shared" si="55"/>
        <v>20.265000000000001</v>
      </c>
      <c r="K64" s="78">
        <f t="shared" si="56"/>
        <v>1.3042884170695817</v>
      </c>
    </row>
    <row r="65" spans="1:11" ht="41.25" hidden="1" customHeight="1" x14ac:dyDescent="0.25">
      <c r="A65" s="50">
        <v>410541</v>
      </c>
      <c r="B65" s="32" t="s">
        <v>51</v>
      </c>
      <c r="C65" s="74"/>
      <c r="D65" s="74"/>
      <c r="E65" s="74"/>
      <c r="F65" s="75"/>
      <c r="G65" s="61">
        <f t="shared" si="57"/>
        <v>0</v>
      </c>
      <c r="H65" s="62" t="e">
        <f t="shared" si="58"/>
        <v>#DIV/0!</v>
      </c>
      <c r="I65" s="75"/>
      <c r="J65" s="63">
        <f t="shared" si="55"/>
        <v>0</v>
      </c>
      <c r="K65" s="78" t="e">
        <f t="shared" si="56"/>
        <v>#DIV/0!</v>
      </c>
    </row>
    <row r="66" spans="1:11" ht="30.75" hidden="1" customHeight="1" x14ac:dyDescent="0.25">
      <c r="A66" s="50">
        <v>410543</v>
      </c>
      <c r="B66" s="32" t="s">
        <v>54</v>
      </c>
      <c r="C66" s="74"/>
      <c r="D66" s="74"/>
      <c r="E66" s="74"/>
      <c r="F66" s="75"/>
      <c r="G66" s="61">
        <f t="shared" si="57"/>
        <v>0</v>
      </c>
      <c r="H66" s="62" t="e">
        <f t="shared" si="58"/>
        <v>#DIV/0!</v>
      </c>
      <c r="I66" s="75"/>
      <c r="J66" s="63">
        <f t="shared" si="55"/>
        <v>0</v>
      </c>
      <c r="K66" s="78" t="e">
        <f t="shared" si="56"/>
        <v>#DIV/0!</v>
      </c>
    </row>
    <row r="67" spans="1:11" ht="36.75" hidden="1" customHeight="1" x14ac:dyDescent="0.25">
      <c r="A67" s="50">
        <v>410545</v>
      </c>
      <c r="B67" s="32" t="s">
        <v>56</v>
      </c>
      <c r="C67" s="74"/>
      <c r="D67" s="74"/>
      <c r="E67" s="74"/>
      <c r="F67" s="75"/>
      <c r="G67" s="61">
        <f t="shared" si="57"/>
        <v>0</v>
      </c>
      <c r="H67" s="62" t="e">
        <f t="shared" si="58"/>
        <v>#DIV/0!</v>
      </c>
      <c r="I67" s="75"/>
      <c r="J67" s="63">
        <f t="shared" si="55"/>
        <v>0</v>
      </c>
      <c r="K67" s="78" t="e">
        <f t="shared" si="56"/>
        <v>#DIV/0!</v>
      </c>
    </row>
    <row r="68" spans="1:11" ht="52.5" customHeight="1" x14ac:dyDescent="0.25">
      <c r="A68" s="42">
        <v>41057700</v>
      </c>
      <c r="B68" s="100" t="s">
        <v>75</v>
      </c>
      <c r="C68" s="59"/>
      <c r="D68" s="59"/>
      <c r="E68" s="59"/>
      <c r="F68" s="60"/>
      <c r="G68" s="61">
        <f t="shared" si="57"/>
        <v>0</v>
      </c>
      <c r="H68" s="62" t="e">
        <f t="shared" si="58"/>
        <v>#DIV/0!</v>
      </c>
      <c r="I68" s="60"/>
      <c r="J68" s="63">
        <f t="shared" si="55"/>
        <v>0</v>
      </c>
      <c r="K68" s="78" t="e">
        <f t="shared" si="56"/>
        <v>#DIV/0!</v>
      </c>
    </row>
    <row r="69" spans="1:11" ht="86.25" customHeight="1" x14ac:dyDescent="0.3">
      <c r="A69" s="42">
        <v>41057900</v>
      </c>
      <c r="B69" s="132" t="s">
        <v>83</v>
      </c>
      <c r="C69" s="59"/>
      <c r="D69" s="59"/>
      <c r="E69" s="59"/>
      <c r="F69" s="60"/>
      <c r="G69" s="61">
        <f t="shared" si="57"/>
        <v>0</v>
      </c>
      <c r="H69" s="62" t="e">
        <f t="shared" si="58"/>
        <v>#DIV/0!</v>
      </c>
      <c r="I69" s="131"/>
      <c r="J69" s="63">
        <f t="shared" ref="J69:J70" si="59">SUM(F69-I69)</f>
        <v>0</v>
      </c>
      <c r="K69" s="78" t="e">
        <f t="shared" si="56"/>
        <v>#DIV/0!</v>
      </c>
    </row>
    <row r="70" spans="1:11" ht="75" customHeight="1" x14ac:dyDescent="0.25">
      <c r="A70" s="42">
        <v>41059300</v>
      </c>
      <c r="B70" s="130" t="s">
        <v>81</v>
      </c>
      <c r="C70" s="59"/>
      <c r="D70" s="59">
        <v>333.6</v>
      </c>
      <c r="E70" s="59">
        <v>33.36</v>
      </c>
      <c r="F70" s="60">
        <v>33.36</v>
      </c>
      <c r="G70" s="61">
        <f t="shared" ref="G70" si="60">SUM(F70-E70)</f>
        <v>0</v>
      </c>
      <c r="H70" s="62">
        <f t="shared" ref="H70" si="61">SUM(F70/E70)</f>
        <v>1</v>
      </c>
      <c r="I70" s="177">
        <v>184.28700000000001</v>
      </c>
      <c r="J70" s="63">
        <f t="shared" si="59"/>
        <v>-150.92700000000002</v>
      </c>
      <c r="K70" s="78">
        <f t="shared" si="56"/>
        <v>0.18102199286981718</v>
      </c>
    </row>
    <row r="71" spans="1:11" ht="20.25" x14ac:dyDescent="0.25">
      <c r="A71" s="101"/>
      <c r="B71" s="84" t="s">
        <v>36</v>
      </c>
      <c r="C71" s="102">
        <f>SUM(C41:C42)</f>
        <v>887010.96799999999</v>
      </c>
      <c r="D71" s="102">
        <f>SUM(D41:D42)</f>
        <v>988878.06799999997</v>
      </c>
      <c r="E71" s="102">
        <f>SUM(E41:E42)</f>
        <v>282494.353</v>
      </c>
      <c r="F71" s="102">
        <f>SUM(F41:F42)</f>
        <v>330864.549</v>
      </c>
      <c r="G71" s="102">
        <f>SUM(G41:G42)</f>
        <v>48370.195999999996</v>
      </c>
      <c r="H71" s="103">
        <f>SUM(F71/E71)</f>
        <v>1.171225355432149</v>
      </c>
      <c r="I71" s="102">
        <f>SUM(I41:I42)</f>
        <v>256208.49400000001</v>
      </c>
      <c r="J71" s="102">
        <f>SUM(J41:J42)</f>
        <v>74656.054999999993</v>
      </c>
      <c r="K71" s="103">
        <f>SUM(F71/I71)*100%</f>
        <v>1.2913878998875032</v>
      </c>
    </row>
    <row r="72" spans="1:11" ht="17.25" x14ac:dyDescent="0.25">
      <c r="A72" s="144" t="s">
        <v>28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</row>
    <row r="73" spans="1:11" ht="20.25" x14ac:dyDescent="0.25">
      <c r="A73" s="46">
        <v>19010000</v>
      </c>
      <c r="B73" s="34" t="s">
        <v>13</v>
      </c>
      <c r="C73" s="74">
        <v>215.6</v>
      </c>
      <c r="D73" s="74">
        <v>215.6</v>
      </c>
      <c r="E73" s="74">
        <v>53.8</v>
      </c>
      <c r="F73" s="104">
        <v>54.250999999999998</v>
      </c>
      <c r="G73" s="61">
        <f>SUM(F73-E73)</f>
        <v>0.45100000000000051</v>
      </c>
      <c r="H73" s="62">
        <f t="shared" ref="H73:H78" si="62">SUM(F73/E73)</f>
        <v>1.0083828996282529</v>
      </c>
      <c r="I73" s="178">
        <v>53.914999999999999</v>
      </c>
      <c r="J73" s="63">
        <f t="shared" ref="J73:J82" si="63">SUM(F73-I73)</f>
        <v>0.33599999999999852</v>
      </c>
      <c r="K73" s="62">
        <f>SUM(F73/I73)*100%</f>
        <v>1.0062320319020681</v>
      </c>
    </row>
    <row r="74" spans="1:11" ht="45" customHeight="1" x14ac:dyDescent="0.25">
      <c r="A74" s="46">
        <v>21110000</v>
      </c>
      <c r="B74" s="34" t="s">
        <v>62</v>
      </c>
      <c r="C74" s="74"/>
      <c r="D74" s="74"/>
      <c r="E74" s="74"/>
      <c r="F74" s="104"/>
      <c r="G74" s="61">
        <f t="shared" ref="G74:G78" si="64">SUM(F74-E74)</f>
        <v>0</v>
      </c>
      <c r="H74" s="62" t="e">
        <f t="shared" si="62"/>
        <v>#DIV/0!</v>
      </c>
      <c r="I74" s="178"/>
      <c r="J74" s="63">
        <f t="shared" si="63"/>
        <v>0</v>
      </c>
      <c r="K74" s="62" t="e">
        <f>SUM(F74/I74)*100%</f>
        <v>#DIV/0!</v>
      </c>
    </row>
    <row r="75" spans="1:11" ht="39" customHeight="1" x14ac:dyDescent="0.25">
      <c r="A75" s="46">
        <v>24062100</v>
      </c>
      <c r="B75" s="33" t="s">
        <v>29</v>
      </c>
      <c r="C75" s="105"/>
      <c r="D75" s="105"/>
      <c r="E75" s="105"/>
      <c r="F75" s="106">
        <v>2.395</v>
      </c>
      <c r="G75" s="61">
        <f t="shared" si="64"/>
        <v>2.395</v>
      </c>
      <c r="H75" s="62" t="e">
        <f t="shared" si="62"/>
        <v>#DIV/0!</v>
      </c>
      <c r="I75" s="179">
        <v>0.66</v>
      </c>
      <c r="J75" s="63">
        <f t="shared" si="63"/>
        <v>1.7349999999999999</v>
      </c>
      <c r="K75" s="62">
        <f>SUM(F75/I75)*100%</f>
        <v>3.6287878787878785</v>
      </c>
    </row>
    <row r="76" spans="1:11" ht="22.5" customHeight="1" x14ac:dyDescent="0.25">
      <c r="A76" s="46">
        <v>25000000</v>
      </c>
      <c r="B76" s="33" t="s">
        <v>24</v>
      </c>
      <c r="C76" s="105">
        <v>7538.1779999999999</v>
      </c>
      <c r="D76" s="105">
        <v>7538.1779999999999</v>
      </c>
      <c r="E76" s="105">
        <v>1884.5450000000001</v>
      </c>
      <c r="F76" s="106">
        <v>3450.3780000000002</v>
      </c>
      <c r="G76" s="61">
        <f t="shared" si="64"/>
        <v>1565.8330000000001</v>
      </c>
      <c r="H76" s="62">
        <f t="shared" si="62"/>
        <v>1.8308811941343932</v>
      </c>
      <c r="I76" s="179">
        <v>2514.377</v>
      </c>
      <c r="J76" s="63">
        <f t="shared" si="63"/>
        <v>936.0010000000002</v>
      </c>
      <c r="K76" s="62">
        <f>SUM(F76/I76)*100%</f>
        <v>1.3722596094380437</v>
      </c>
    </row>
    <row r="77" spans="1:11" ht="40.5" hidden="1" customHeight="1" x14ac:dyDescent="0.25">
      <c r="A77" s="46">
        <v>410366</v>
      </c>
      <c r="B77" s="35" t="s">
        <v>23</v>
      </c>
      <c r="C77" s="107"/>
      <c r="D77" s="107"/>
      <c r="E77" s="107"/>
      <c r="F77" s="106"/>
      <c r="G77" s="61">
        <f t="shared" si="64"/>
        <v>0</v>
      </c>
      <c r="H77" s="62" t="e">
        <f t="shared" si="62"/>
        <v>#DIV/0!</v>
      </c>
      <c r="I77" s="179"/>
      <c r="J77" s="63">
        <f t="shared" si="63"/>
        <v>0</v>
      </c>
      <c r="K77" s="62"/>
    </row>
    <row r="78" spans="1:11" ht="20.25" x14ac:dyDescent="0.25">
      <c r="A78" s="46">
        <v>50110000</v>
      </c>
      <c r="B78" s="35" t="s">
        <v>71</v>
      </c>
      <c r="C78" s="107">
        <v>143.4</v>
      </c>
      <c r="D78" s="107">
        <v>199.71</v>
      </c>
      <c r="E78" s="107">
        <v>92.01</v>
      </c>
      <c r="F78" s="106">
        <v>3521.846</v>
      </c>
      <c r="G78" s="61">
        <f t="shared" si="64"/>
        <v>3429.8359999999998</v>
      </c>
      <c r="H78" s="62">
        <f t="shared" si="62"/>
        <v>38.276774263666994</v>
      </c>
      <c r="I78" s="179">
        <v>173.89699999999999</v>
      </c>
      <c r="J78" s="63">
        <f t="shared" ref="J78" si="65">SUM(F78-I78)</f>
        <v>3347.9490000000001</v>
      </c>
      <c r="K78" s="62">
        <f>SUM(F78/I78)*100%</f>
        <v>20.252482791537521</v>
      </c>
    </row>
    <row r="79" spans="1:11" ht="20.25" x14ac:dyDescent="0.25">
      <c r="A79" s="51"/>
      <c r="B79" s="108" t="s">
        <v>25</v>
      </c>
      <c r="C79" s="109">
        <f>SUM(C80:C84)</f>
        <v>0</v>
      </c>
      <c r="D79" s="109">
        <f>SUM(D80:D84)</f>
        <v>3.5</v>
      </c>
      <c r="E79" s="109">
        <f>SUM(E80:E84)</f>
        <v>3.5</v>
      </c>
      <c r="F79" s="71">
        <f>SUM(F80:F83)</f>
        <v>1287.432</v>
      </c>
      <c r="G79" s="88">
        <f>SUM(G80:G84)</f>
        <v>1283.932</v>
      </c>
      <c r="H79" s="110">
        <f>SUM(F79/E79)</f>
        <v>367.8377142857143</v>
      </c>
      <c r="I79" s="71">
        <f>SUM(I80:I84)</f>
        <v>0</v>
      </c>
      <c r="J79" s="109">
        <f t="shared" si="63"/>
        <v>1287.432</v>
      </c>
      <c r="K79" s="111" t="e">
        <f>SUM(F79/I79)*100%</f>
        <v>#DIV/0!</v>
      </c>
    </row>
    <row r="80" spans="1:11" ht="21.75" customHeight="1" x14ac:dyDescent="0.25">
      <c r="A80" s="52">
        <v>24170000</v>
      </c>
      <c r="B80" s="54" t="s">
        <v>31</v>
      </c>
      <c r="C80" s="112"/>
      <c r="D80" s="112"/>
      <c r="E80" s="112"/>
      <c r="F80" s="83"/>
      <c r="G80" s="63">
        <f t="shared" ref="G80:G82" si="66">SUM(F80-E80)</f>
        <v>0</v>
      </c>
      <c r="H80" s="110"/>
      <c r="I80" s="113"/>
      <c r="J80" s="114">
        <f t="shared" si="63"/>
        <v>0</v>
      </c>
      <c r="K80" s="93" t="e">
        <f t="shared" ref="K80:K82" si="67">SUM(F80/I80)*100%</f>
        <v>#DIV/0!</v>
      </c>
    </row>
    <row r="81" spans="1:11" ht="20.25" hidden="1" customHeight="1" x14ac:dyDescent="0.25">
      <c r="A81" s="46">
        <v>310300</v>
      </c>
      <c r="B81" s="28" t="s">
        <v>41</v>
      </c>
      <c r="C81" s="50"/>
      <c r="D81" s="50"/>
      <c r="E81" s="50"/>
      <c r="F81" s="83"/>
      <c r="G81" s="63">
        <f t="shared" si="66"/>
        <v>0</v>
      </c>
      <c r="H81" s="78"/>
      <c r="I81" s="113"/>
      <c r="J81" s="63">
        <f t="shared" si="63"/>
        <v>0</v>
      </c>
      <c r="K81" s="78"/>
    </row>
    <row r="82" spans="1:11" ht="22.5" customHeight="1" x14ac:dyDescent="0.25">
      <c r="A82" s="42">
        <v>31030000</v>
      </c>
      <c r="B82" s="43" t="s">
        <v>74</v>
      </c>
      <c r="C82" s="50"/>
      <c r="D82" s="50"/>
      <c r="E82" s="50"/>
      <c r="F82" s="83"/>
      <c r="G82" s="63">
        <f t="shared" si="66"/>
        <v>0</v>
      </c>
      <c r="H82" s="110"/>
      <c r="I82" s="83"/>
      <c r="J82" s="114">
        <f t="shared" si="63"/>
        <v>0</v>
      </c>
      <c r="K82" s="93" t="e">
        <f t="shared" si="67"/>
        <v>#DIV/0!</v>
      </c>
    </row>
    <row r="83" spans="1:11" ht="25.5" customHeight="1" x14ac:dyDescent="0.25">
      <c r="A83" s="46">
        <v>33010000</v>
      </c>
      <c r="B83" s="53" t="s">
        <v>26</v>
      </c>
      <c r="C83" s="115"/>
      <c r="D83" s="115">
        <v>3.5</v>
      </c>
      <c r="E83" s="115">
        <v>3.5</v>
      </c>
      <c r="F83" s="104">
        <v>1287.432</v>
      </c>
      <c r="G83" s="61">
        <f>SUM(F83-E83)</f>
        <v>1283.932</v>
      </c>
      <c r="H83" s="62">
        <f t="shared" ref="H83" si="68">SUM(F83/E83)</f>
        <v>367.8377142857143</v>
      </c>
      <c r="I83" s="104"/>
      <c r="J83" s="63">
        <f>SUM(F83-I83)</f>
        <v>1287.432</v>
      </c>
      <c r="K83" s="93" t="e">
        <f t="shared" ref="K83" si="69">SUM(F83/I83)*100%</f>
        <v>#DIV/0!</v>
      </c>
    </row>
    <row r="84" spans="1:11" ht="40.5" hidden="1" x14ac:dyDescent="0.25">
      <c r="A84" s="116">
        <v>410345</v>
      </c>
      <c r="B84" s="22" t="s">
        <v>47</v>
      </c>
      <c r="C84" s="50"/>
      <c r="D84" s="50"/>
      <c r="E84" s="50"/>
      <c r="F84" s="113"/>
      <c r="G84" s="117"/>
      <c r="H84" s="118"/>
      <c r="I84" s="113"/>
      <c r="J84" s="119">
        <f>SUM(F84-I84)</f>
        <v>0</v>
      </c>
      <c r="K84" s="118"/>
    </row>
    <row r="85" spans="1:11" ht="20.25" x14ac:dyDescent="0.25">
      <c r="A85" s="120"/>
      <c r="B85" s="84" t="s">
        <v>37</v>
      </c>
      <c r="C85" s="121">
        <f>SUM(C73:C79)</f>
        <v>7897.1779999999999</v>
      </c>
      <c r="D85" s="121">
        <f>SUM(D73:D79)</f>
        <v>7956.9880000000003</v>
      </c>
      <c r="E85" s="121">
        <f>SUM(E73:E79)</f>
        <v>2033.855</v>
      </c>
      <c r="F85" s="121">
        <f>SUM(F73:F79)</f>
        <v>8316.3020000000015</v>
      </c>
      <c r="G85" s="121">
        <f>SUM(G73:G79)</f>
        <v>6282.4469999999992</v>
      </c>
      <c r="H85" s="122">
        <f t="shared" ref="H85:H90" si="70">SUM(F85/E85)</f>
        <v>4.0889355435859498</v>
      </c>
      <c r="I85" s="121">
        <f>SUM(I73:I79)</f>
        <v>2742.8489999999997</v>
      </c>
      <c r="J85" s="121">
        <f>SUM(J73:J79)</f>
        <v>5573.4530000000004</v>
      </c>
      <c r="K85" s="122">
        <f>SUM(F85/I85)*100%</f>
        <v>3.0319941053991681</v>
      </c>
    </row>
    <row r="86" spans="1:11" ht="20.25" x14ac:dyDescent="0.25">
      <c r="A86" s="47">
        <v>40000000</v>
      </c>
      <c r="B86" s="87" t="s">
        <v>21</v>
      </c>
      <c r="C86" s="123">
        <f>+C87</f>
        <v>0</v>
      </c>
      <c r="D86" s="123">
        <f t="shared" ref="D86:E86" si="71">+D87</f>
        <v>0</v>
      </c>
      <c r="E86" s="123">
        <f t="shared" si="71"/>
        <v>0</v>
      </c>
      <c r="F86" s="124">
        <f>+F87</f>
        <v>0</v>
      </c>
      <c r="G86" s="123">
        <f>+G87</f>
        <v>0</v>
      </c>
      <c r="H86" s="70" t="e">
        <f t="shared" si="70"/>
        <v>#DIV/0!</v>
      </c>
      <c r="I86" s="124">
        <f>+I87</f>
        <v>0</v>
      </c>
      <c r="J86" s="72">
        <f>SUM(F86-I86)</f>
        <v>0</v>
      </c>
      <c r="K86" s="97" t="e">
        <f t="shared" ref="K86" si="72">SUM(F86/I86)*100%</f>
        <v>#DIV/0!</v>
      </c>
    </row>
    <row r="87" spans="1:11" ht="20.25" x14ac:dyDescent="0.25">
      <c r="A87" s="137">
        <v>41030000</v>
      </c>
      <c r="B87" s="138" t="s">
        <v>87</v>
      </c>
      <c r="C87" s="123">
        <f>SUM(C88:C88)</f>
        <v>0</v>
      </c>
      <c r="D87" s="123">
        <f>SUM(D88:D88)</f>
        <v>0</v>
      </c>
      <c r="E87" s="123">
        <f>SUM(E88:E88)</f>
        <v>0</v>
      </c>
      <c r="F87" s="124">
        <f>F88</f>
        <v>0</v>
      </c>
      <c r="G87" s="123">
        <f>SUM(G88:G88)</f>
        <v>0</v>
      </c>
      <c r="H87" s="70" t="e">
        <f t="shared" si="70"/>
        <v>#DIV/0!</v>
      </c>
      <c r="I87" s="124">
        <f>+I88</f>
        <v>0</v>
      </c>
      <c r="J87" s="123">
        <f>SUM(J88:J88)</f>
        <v>0</v>
      </c>
      <c r="K87" s="70"/>
    </row>
    <row r="88" spans="1:11" ht="40.5" x14ac:dyDescent="0.25">
      <c r="A88" s="41">
        <v>41035400</v>
      </c>
      <c r="B88" s="140" t="s">
        <v>78</v>
      </c>
      <c r="C88" s="123"/>
      <c r="D88" s="125"/>
      <c r="E88" s="125"/>
      <c r="F88" s="126"/>
      <c r="G88" s="61">
        <f t="shared" ref="G88" si="73">SUM(F88-E88)</f>
        <v>0</v>
      </c>
      <c r="H88" s="62" t="e">
        <f t="shared" ref="H88" si="74">SUM(F88/E88)</f>
        <v>#DIV/0!</v>
      </c>
      <c r="I88" s="139"/>
      <c r="J88" s="63">
        <f t="shared" ref="J88" si="75">SUM(F88-I88)</f>
        <v>0</v>
      </c>
      <c r="K88" s="62" t="e">
        <f>SUM(F88/I88)*100%</f>
        <v>#DIV/0!</v>
      </c>
    </row>
    <row r="89" spans="1:11" ht="20.25" x14ac:dyDescent="0.25">
      <c r="A89" s="120"/>
      <c r="B89" s="84" t="s">
        <v>76</v>
      </c>
      <c r="C89" s="121">
        <f>C85+C86</f>
        <v>7897.1779999999999</v>
      </c>
      <c r="D89" s="121">
        <f>D85+D86</f>
        <v>7956.9880000000003</v>
      </c>
      <c r="E89" s="121">
        <f>E85+E86</f>
        <v>2033.855</v>
      </c>
      <c r="F89" s="121">
        <f>F85+F86</f>
        <v>8316.3020000000015</v>
      </c>
      <c r="G89" s="121">
        <f>G85+G86</f>
        <v>6282.4469999999992</v>
      </c>
      <c r="H89" s="122">
        <f>SUM(F89/E89)</f>
        <v>4.0889355435859498</v>
      </c>
      <c r="I89" s="121">
        <f>I85+I86</f>
        <v>2742.8489999999997</v>
      </c>
      <c r="J89" s="121">
        <f>J85+J86</f>
        <v>5573.4530000000004</v>
      </c>
      <c r="K89" s="122">
        <f>SUM(F89/I89)*100%</f>
        <v>3.0319941053991681</v>
      </c>
    </row>
    <row r="90" spans="1:11" ht="20.25" x14ac:dyDescent="0.25">
      <c r="A90" s="127"/>
      <c r="B90" s="128" t="s">
        <v>27</v>
      </c>
      <c r="C90" s="129">
        <f>SUM(C71,C89)</f>
        <v>894908.14599999995</v>
      </c>
      <c r="D90" s="129">
        <f>SUM(D71,D89)</f>
        <v>996835.05599999998</v>
      </c>
      <c r="E90" s="129">
        <f>SUM(E71,E89)</f>
        <v>284528.20799999998</v>
      </c>
      <c r="F90" s="129">
        <f>SUM(F71,F89)</f>
        <v>339180.85100000002</v>
      </c>
      <c r="G90" s="129">
        <f>SUM(G71,G89)</f>
        <v>54652.642999999996</v>
      </c>
      <c r="H90" s="122">
        <f t="shared" si="70"/>
        <v>1.1920816336073083</v>
      </c>
      <c r="I90" s="129">
        <f>SUM(I71,I89)</f>
        <v>258951.34299999999</v>
      </c>
      <c r="J90" s="129">
        <f>SUM(J71,J89)</f>
        <v>80229.507999999987</v>
      </c>
      <c r="K90" s="122">
        <f>SUM(F90/I90)*100%</f>
        <v>1.309824645319565</v>
      </c>
    </row>
    <row r="91" spans="1:11" ht="29.25" customHeight="1" x14ac:dyDescent="0.3">
      <c r="A91" s="2"/>
      <c r="B91" s="146" t="s">
        <v>72</v>
      </c>
      <c r="C91" s="147"/>
      <c r="D91" s="147"/>
      <c r="E91" s="147"/>
      <c r="F91" s="147"/>
      <c r="G91" s="147"/>
      <c r="H91" s="147"/>
      <c r="I91" s="147"/>
      <c r="J91" s="147"/>
      <c r="K91" s="147"/>
    </row>
    <row r="92" spans="1:11" ht="18.75" x14ac:dyDescent="0.3">
      <c r="A92" s="1"/>
      <c r="B92" s="1"/>
      <c r="C92" s="1"/>
      <c r="D92" s="8"/>
      <c r="E92" s="8"/>
      <c r="F92" s="9"/>
      <c r="G92" s="10"/>
      <c r="H92" s="11"/>
      <c r="I92" s="6"/>
      <c r="J92" s="44"/>
      <c r="K92" s="6"/>
    </row>
    <row r="93" spans="1:11" ht="20.25" x14ac:dyDescent="0.3">
      <c r="A93" s="1"/>
      <c r="B93" s="148"/>
      <c r="C93" s="148"/>
      <c r="D93" s="148"/>
      <c r="E93" s="148"/>
      <c r="F93" s="36"/>
      <c r="G93" s="10"/>
      <c r="H93" s="11"/>
      <c r="I93" s="6"/>
      <c r="J93" s="6"/>
      <c r="K93" s="6"/>
    </row>
    <row r="94" spans="1:11" ht="20.25" x14ac:dyDescent="0.3">
      <c r="A94" s="1"/>
      <c r="B94" s="1"/>
      <c r="C94" s="1"/>
      <c r="D94" s="5"/>
      <c r="E94" s="5"/>
      <c r="F94" s="3"/>
      <c r="G94" s="3"/>
      <c r="H94" s="4"/>
      <c r="I94" s="1"/>
      <c r="J94" s="1"/>
      <c r="K94" s="1"/>
    </row>
    <row r="97" spans="2:7" x14ac:dyDescent="0.25">
      <c r="B97" t="s">
        <v>35</v>
      </c>
    </row>
    <row r="98" spans="2:7" x14ac:dyDescent="0.25">
      <c r="B98" t="s">
        <v>35</v>
      </c>
      <c r="G98" t="s">
        <v>35</v>
      </c>
    </row>
    <row r="100" spans="2:7" x14ac:dyDescent="0.25">
      <c r="B100" t="s">
        <v>35</v>
      </c>
    </row>
  </sheetData>
  <mergeCells count="15">
    <mergeCell ref="A72:K72"/>
    <mergeCell ref="B91:K91"/>
    <mergeCell ref="B93:E93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2:XFD92 A91:B91 L91:XFD91 A94:XFD1048576 A93:B93 F93:XFD93 A1:XFD8 A13:XFD14 J9:XFD12 A20:XFD20 J15:XFD19 A38:XFD44 A45:H45 J45:XFD45 J51:XFD51 J57:XFD57 A61:XFD63 J64:XFD68 A79:XFD81 J73:XFD78 J21:XFD37 A71:XFD72 H69:XFD69 H68 A9:H12 A15:H19 A21:H37 A46:XFD50 A51:H51 A57:H57 A58:XFD59 A64:H67 A68:F69 A73:H78 A82:H83 J82:XFD83 A52:XFD52 A60:H60 J60:XFD60 A84:XFD90 A54:XFD54 A53:H53 J53:XFD53 A56:XFD56 A55:H55 J55:XFD55 A70:H70 J70:XFD70">
    <cfRule type="containsErrors" dxfId="63" priority="535">
      <formula>ISERROR(A1)</formula>
    </cfRule>
    <cfRule type="cellIs" dxfId="62" priority="536" operator="equal">
      <formula>0</formula>
    </cfRule>
  </conditionalFormatting>
  <conditionalFormatting sqref="I80:I81">
    <cfRule type="containsErrors" dxfId="61" priority="515">
      <formula>ISERROR(I80)</formula>
    </cfRule>
    <cfRule type="cellIs" dxfId="60" priority="516" operator="equal">
      <formula>0</formula>
    </cfRule>
  </conditionalFormatting>
  <conditionalFormatting sqref="I80:I81">
    <cfRule type="containsErrors" dxfId="59" priority="495">
      <formula>ISERROR(I80)</formula>
    </cfRule>
    <cfRule type="cellIs" dxfId="58" priority="496" operator="equal">
      <formula>0</formula>
    </cfRule>
  </conditionalFormatting>
  <conditionalFormatting sqref="I80:I81">
    <cfRule type="containsErrors" dxfId="57" priority="451">
      <formula>ISERROR(I80)</formula>
    </cfRule>
    <cfRule type="cellIs" dxfId="56" priority="452" operator="equal">
      <formula>0</formula>
    </cfRule>
  </conditionalFormatting>
  <conditionalFormatting sqref="I80:I81">
    <cfRule type="containsErrors" dxfId="55" priority="431">
      <formula>ISERROR(I80)</formula>
    </cfRule>
    <cfRule type="cellIs" dxfId="54" priority="432" operator="equal">
      <formula>0</formula>
    </cfRule>
  </conditionalFormatting>
  <conditionalFormatting sqref="I80:I81">
    <cfRule type="containsErrors" dxfId="53" priority="411">
      <formula>ISERROR(I80)</formula>
    </cfRule>
    <cfRule type="cellIs" dxfId="52" priority="412" operator="equal">
      <formula>0</formula>
    </cfRule>
  </conditionalFormatting>
  <conditionalFormatting sqref="I80:I81">
    <cfRule type="containsErrors" dxfId="51" priority="393">
      <formula>ISERROR(I80)</formula>
    </cfRule>
    <cfRule type="cellIs" dxfId="50" priority="394" operator="equal">
      <formula>0</formula>
    </cfRule>
  </conditionalFormatting>
  <conditionalFormatting sqref="I80:I81">
    <cfRule type="containsErrors" dxfId="49" priority="371">
      <formula>ISERROR(I80)</formula>
    </cfRule>
    <cfRule type="cellIs" dxfId="48" priority="372" operator="equal">
      <formula>0</formula>
    </cfRule>
  </conditionalFormatting>
  <conditionalFormatting sqref="I80:I81">
    <cfRule type="containsErrors" dxfId="47" priority="353">
      <formula>ISERROR(I80)</formula>
    </cfRule>
    <cfRule type="cellIs" dxfId="46" priority="354" operator="equal">
      <formula>0</formula>
    </cfRule>
  </conditionalFormatting>
  <conditionalFormatting sqref="I69">
    <cfRule type="containsErrors" dxfId="45" priority="265">
      <formula>ISERROR(I69)</formula>
    </cfRule>
    <cfRule type="cellIs" dxfId="44" priority="266" operator="equal">
      <formula>0</formula>
    </cfRule>
  </conditionalFormatting>
  <conditionalFormatting sqref="I69">
    <cfRule type="containsErrors" dxfId="43" priority="231">
      <formula>ISERROR(I69)</formula>
    </cfRule>
    <cfRule type="cellIs" dxfId="42" priority="232" operator="equal">
      <formula>0</formula>
    </cfRule>
  </conditionalFormatting>
  <conditionalFormatting sqref="I69">
    <cfRule type="containsErrors" dxfId="41" priority="205">
      <formula>ISERROR(I69)</formula>
    </cfRule>
    <cfRule type="cellIs" dxfId="40" priority="206" operator="equal">
      <formula>0</formula>
    </cfRule>
  </conditionalFormatting>
  <conditionalFormatting sqref="A87:B87">
    <cfRule type="containsErrors" dxfId="39" priority="141">
      <formula>ISERROR(A87)</formula>
    </cfRule>
    <cfRule type="cellIs" dxfId="38" priority="142" operator="equal">
      <formula>0</formula>
    </cfRule>
  </conditionalFormatting>
  <conditionalFormatting sqref="I88">
    <cfRule type="containsErrors" dxfId="37" priority="139">
      <formula>ISERROR(I88)</formula>
    </cfRule>
    <cfRule type="cellIs" dxfId="36" priority="140" operator="equal">
      <formula>0</formula>
    </cfRule>
  </conditionalFormatting>
  <conditionalFormatting sqref="G68:G69">
    <cfRule type="containsErrors" dxfId="35" priority="83">
      <formula>ISERROR(G68)</formula>
    </cfRule>
    <cfRule type="cellIs" dxfId="34" priority="84" operator="equal">
      <formula>0</formula>
    </cfRule>
  </conditionalFormatting>
  <conditionalFormatting sqref="I82:I83">
    <cfRule type="containsErrors" dxfId="33" priority="59">
      <formula>ISERROR(I82)</formula>
    </cfRule>
    <cfRule type="cellIs" dxfId="32" priority="60" operator="equal">
      <formula>0</formula>
    </cfRule>
  </conditionalFormatting>
  <conditionalFormatting sqref="I27:I28 I32">
    <cfRule type="containsErrors" dxfId="31" priority="77">
      <formula>ISERROR(I27)</formula>
    </cfRule>
    <cfRule type="cellIs" dxfId="30" priority="78" operator="equal">
      <formula>0</formula>
    </cfRule>
  </conditionalFormatting>
  <conditionalFormatting sqref="I45">
    <cfRule type="containsErrors" dxfId="29" priority="75">
      <formula>ISERROR(I45)</formula>
    </cfRule>
    <cfRule type="cellIs" dxfId="28" priority="76" operator="equal">
      <formula>0</formula>
    </cfRule>
  </conditionalFormatting>
  <conditionalFormatting sqref="I65:I68">
    <cfRule type="containsErrors" dxfId="27" priority="63">
      <formula>ISERROR(I65)</formula>
    </cfRule>
    <cfRule type="cellIs" dxfId="26" priority="64" operator="equal">
      <formula>0</formula>
    </cfRule>
  </conditionalFormatting>
  <conditionalFormatting sqref="I9:I12">
    <cfRule type="containsErrors" dxfId="25" priority="25">
      <formula>ISERROR(I9)</formula>
    </cfRule>
    <cfRule type="cellIs" dxfId="24" priority="26" operator="equal">
      <formula>0</formula>
    </cfRule>
  </conditionalFormatting>
  <conditionalFormatting sqref="I15:I19">
    <cfRule type="containsErrors" dxfId="23" priority="23">
      <formula>ISERROR(I15)</formula>
    </cfRule>
    <cfRule type="cellIs" dxfId="22" priority="24" operator="equal">
      <formula>0</formula>
    </cfRule>
  </conditionalFormatting>
  <conditionalFormatting sqref="I21:I26">
    <cfRule type="containsErrors" dxfId="21" priority="21">
      <formula>ISERROR(I21)</formula>
    </cfRule>
    <cfRule type="cellIs" dxfId="20" priority="22" operator="equal">
      <formula>0</formula>
    </cfRule>
  </conditionalFormatting>
  <conditionalFormatting sqref="I29:I31">
    <cfRule type="containsErrors" dxfId="19" priority="19">
      <formula>ISERROR(I29)</formula>
    </cfRule>
    <cfRule type="cellIs" dxfId="18" priority="20" operator="equal">
      <formula>0</formula>
    </cfRule>
  </conditionalFormatting>
  <conditionalFormatting sqref="I33:I37">
    <cfRule type="containsErrors" dxfId="17" priority="17">
      <formula>ISERROR(I33)</formula>
    </cfRule>
    <cfRule type="cellIs" dxfId="16" priority="18" operator="equal">
      <formula>0</formula>
    </cfRule>
  </conditionalFormatting>
  <conditionalFormatting sqref="I51">
    <cfRule type="containsErrors" dxfId="15" priority="15">
      <formula>ISERROR(I51)</formula>
    </cfRule>
    <cfRule type="cellIs" dxfId="14" priority="16" operator="equal">
      <formula>0</formula>
    </cfRule>
  </conditionalFormatting>
  <conditionalFormatting sqref="I53">
    <cfRule type="containsErrors" dxfId="13" priority="13">
      <formula>ISERROR(I53)</formula>
    </cfRule>
    <cfRule type="cellIs" dxfId="12" priority="14" operator="equal">
      <formula>0</formula>
    </cfRule>
  </conditionalFormatting>
  <conditionalFormatting sqref="I55">
    <cfRule type="containsErrors" dxfId="11" priority="11">
      <formula>ISERROR(I55)</formula>
    </cfRule>
    <cfRule type="cellIs" dxfId="10" priority="12" operator="equal">
      <formula>0</formula>
    </cfRule>
  </conditionalFormatting>
  <conditionalFormatting sqref="I57">
    <cfRule type="containsErrors" dxfId="9" priority="9">
      <formula>ISERROR(I57)</formula>
    </cfRule>
    <cfRule type="cellIs" dxfId="8" priority="10" operator="equal">
      <formula>0</formula>
    </cfRule>
  </conditionalFormatting>
  <conditionalFormatting sqref="I60">
    <cfRule type="containsErrors" dxfId="7" priority="7">
      <formula>ISERROR(I60)</formula>
    </cfRule>
    <cfRule type="cellIs" dxfId="6" priority="8" operator="equal">
      <formula>0</formula>
    </cfRule>
  </conditionalFormatting>
  <conditionalFormatting sqref="I64">
    <cfRule type="containsErrors" dxfId="5" priority="5">
      <formula>ISERROR(I64)</formula>
    </cfRule>
    <cfRule type="cellIs" dxfId="4" priority="6" operator="equal">
      <formula>0</formula>
    </cfRule>
  </conditionalFormatting>
  <conditionalFormatting sqref="I70">
    <cfRule type="containsErrors" dxfId="3" priority="3">
      <formula>ISERROR(I70)</formula>
    </cfRule>
    <cfRule type="cellIs" dxfId="2" priority="4" operator="equal">
      <formula>0</formula>
    </cfRule>
  </conditionalFormatting>
  <conditionalFormatting sqref="I73:I78">
    <cfRule type="containsErrors" dxfId="1" priority="1">
      <formula>ISERROR(I73)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 01.04.2026 (Нет.)</vt:lpstr>
      <vt:lpstr>'на 01.04.2026 (Нет.)'!Область_друку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2026-02-09T08:00:04Z</cp:lastPrinted>
  <dcterms:created xsi:type="dcterms:W3CDTF">2015-02-12T09:02:27Z</dcterms:created>
  <dcterms:modified xsi:type="dcterms:W3CDTF">2026-04-07T14:04:54Z</dcterms:modified>
</cp:coreProperties>
</file>